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.ICTHIESI\Dropbox\federica cappai documenti\relazioni sindacali\2022_23\MOF_da_pagare\"/>
    </mc:Choice>
  </mc:AlternateContent>
  <bookViews>
    <workbookView xWindow="0" yWindow="0" windowWidth="16380" windowHeight="8190" tabRatio="500" activeTab="5"/>
  </bookViews>
  <sheets>
    <sheet name="FIS_22_23" sheetId="1" r:id="rId1"/>
    <sheet name="FIS_22_23 (2)" sheetId="6" r:id="rId2"/>
    <sheet name="funzioni strumentali" sheetId="2" r:id="rId3"/>
    <sheet name="aree a rischio" sheetId="3" r:id="rId4"/>
    <sheet name="ore ed fisica" sheetId="4" r:id="rId5"/>
    <sheet name="ore sostit.colleghi assenti" sheetId="5" r:id="rId6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W7" i="6" l="1"/>
  <c r="W13" i="6"/>
  <c r="W18" i="6"/>
  <c r="W19" i="6"/>
  <c r="W25" i="6"/>
  <c r="W30" i="6"/>
  <c r="W31" i="6"/>
  <c r="W37" i="6"/>
  <c r="W42" i="6"/>
  <c r="W49" i="6"/>
  <c r="T53" i="6"/>
  <c r="S53" i="6"/>
  <c r="S54" i="6" s="1"/>
  <c r="S56" i="6" s="1"/>
  <c r="P53" i="6"/>
  <c r="M53" i="6"/>
  <c r="L53" i="6"/>
  <c r="K53" i="6"/>
  <c r="J53" i="6"/>
  <c r="I53" i="6"/>
  <c r="G53" i="6"/>
  <c r="F53" i="6"/>
  <c r="D53" i="6"/>
  <c r="Y52" i="6"/>
  <c r="X52" i="6"/>
  <c r="E52" i="6"/>
  <c r="E53" i="6" s="1"/>
  <c r="Y51" i="6"/>
  <c r="X51" i="6"/>
  <c r="V51" i="6"/>
  <c r="W51" i="6" s="1"/>
  <c r="Y50" i="6"/>
  <c r="X50" i="6"/>
  <c r="V50" i="6"/>
  <c r="W50" i="6" s="1"/>
  <c r="Y49" i="6"/>
  <c r="X49" i="6"/>
  <c r="V49" i="6"/>
  <c r="Y48" i="6"/>
  <c r="X48" i="6"/>
  <c r="V48" i="6"/>
  <c r="W48" i="6" s="1"/>
  <c r="Y47" i="6"/>
  <c r="X47" i="6"/>
  <c r="R47" i="6"/>
  <c r="R53" i="6" s="1"/>
  <c r="Q47" i="6"/>
  <c r="Y46" i="6"/>
  <c r="X46" i="6"/>
  <c r="V46" i="6"/>
  <c r="W46" i="6" s="1"/>
  <c r="H46" i="6"/>
  <c r="Y45" i="6"/>
  <c r="X45" i="6"/>
  <c r="Q45" i="6"/>
  <c r="V45" i="6" s="1"/>
  <c r="W45" i="6" s="1"/>
  <c r="Y44" i="6"/>
  <c r="X44" i="6"/>
  <c r="V44" i="6"/>
  <c r="W44" i="6" s="1"/>
  <c r="Y43" i="6"/>
  <c r="X43" i="6"/>
  <c r="V43" i="6"/>
  <c r="W43" i="6" s="1"/>
  <c r="Y42" i="6"/>
  <c r="X42" i="6"/>
  <c r="V42" i="6"/>
  <c r="N42" i="6"/>
  <c r="Y41" i="6"/>
  <c r="X41" i="6"/>
  <c r="V41" i="6"/>
  <c r="W41" i="6" s="1"/>
  <c r="Y40" i="6"/>
  <c r="X40" i="6"/>
  <c r="V40" i="6"/>
  <c r="W40" i="6" s="1"/>
  <c r="Y39" i="6"/>
  <c r="X39" i="6"/>
  <c r="V39" i="6"/>
  <c r="W39" i="6" s="1"/>
  <c r="Y38" i="6"/>
  <c r="X38" i="6"/>
  <c r="V38" i="6"/>
  <c r="W38" i="6" s="1"/>
  <c r="Y37" i="6"/>
  <c r="X37" i="6"/>
  <c r="V37" i="6"/>
  <c r="H37" i="6"/>
  <c r="Y36" i="6"/>
  <c r="X36" i="6"/>
  <c r="Q36" i="6"/>
  <c r="V36" i="6" s="1"/>
  <c r="W36" i="6" s="1"/>
  <c r="Y35" i="6"/>
  <c r="X35" i="6"/>
  <c r="Q35" i="6"/>
  <c r="V35" i="6" s="1"/>
  <c r="W35" i="6" s="1"/>
  <c r="Y34" i="6"/>
  <c r="X34" i="6"/>
  <c r="V34" i="6"/>
  <c r="W34" i="6" s="1"/>
  <c r="Y33" i="6"/>
  <c r="X33" i="6"/>
  <c r="O33" i="6"/>
  <c r="E33" i="6"/>
  <c r="V33" i="6" s="1"/>
  <c r="W33" i="6" s="1"/>
  <c r="Y32" i="6"/>
  <c r="X32" i="6"/>
  <c r="V32" i="6"/>
  <c r="W32" i="6" s="1"/>
  <c r="Y31" i="6"/>
  <c r="X31" i="6"/>
  <c r="V31" i="6"/>
  <c r="Y30" i="6"/>
  <c r="X30" i="6"/>
  <c r="V30" i="6"/>
  <c r="Q30" i="6"/>
  <c r="Y29" i="6"/>
  <c r="X29" i="6"/>
  <c r="O29" i="6"/>
  <c r="V29" i="6" s="1"/>
  <c r="W29" i="6" s="1"/>
  <c r="Y28" i="6"/>
  <c r="X28" i="6"/>
  <c r="V28" i="6"/>
  <c r="W28" i="6" s="1"/>
  <c r="Y27" i="6"/>
  <c r="X27" i="6"/>
  <c r="V27" i="6"/>
  <c r="W27" i="6" s="1"/>
  <c r="U27" i="6"/>
  <c r="U53" i="6" s="1"/>
  <c r="U54" i="6" s="1"/>
  <c r="U56" i="6" s="1"/>
  <c r="Y26" i="6"/>
  <c r="X26" i="6"/>
  <c r="V26" i="6"/>
  <c r="W26" i="6" s="1"/>
  <c r="Y25" i="6"/>
  <c r="X25" i="6"/>
  <c r="V25" i="6"/>
  <c r="H25" i="6"/>
  <c r="Y24" i="6"/>
  <c r="X24" i="6"/>
  <c r="V24" i="6"/>
  <c r="W24" i="6" s="1"/>
  <c r="Y23" i="6"/>
  <c r="X23" i="6"/>
  <c r="Q23" i="6"/>
  <c r="V23" i="6" s="1"/>
  <c r="W23" i="6" s="1"/>
  <c r="Y22" i="6"/>
  <c r="X22" i="6"/>
  <c r="V22" i="6"/>
  <c r="W22" i="6" s="1"/>
  <c r="Y21" i="6"/>
  <c r="X21" i="6"/>
  <c r="V21" i="6"/>
  <c r="W21" i="6" s="1"/>
  <c r="Y20" i="6"/>
  <c r="X20" i="6"/>
  <c r="V20" i="6"/>
  <c r="W20" i="6" s="1"/>
  <c r="Q20" i="6"/>
  <c r="N20" i="6"/>
  <c r="N53" i="6" s="1"/>
  <c r="Y19" i="6"/>
  <c r="X19" i="6"/>
  <c r="V19" i="6"/>
  <c r="Y18" i="6"/>
  <c r="X18" i="6"/>
  <c r="V18" i="6"/>
  <c r="Y17" i="6"/>
  <c r="X17" i="6"/>
  <c r="H17" i="6"/>
  <c r="V17" i="6" s="1"/>
  <c r="W17" i="6" s="1"/>
  <c r="Y16" i="6"/>
  <c r="X16" i="6"/>
  <c r="V16" i="6"/>
  <c r="W16" i="6" s="1"/>
  <c r="Q16" i="6"/>
  <c r="Y15" i="6"/>
  <c r="X15" i="6"/>
  <c r="V15" i="6"/>
  <c r="W15" i="6" s="1"/>
  <c r="O15" i="6"/>
  <c r="Y14" i="6"/>
  <c r="X14" i="6"/>
  <c r="V14" i="6"/>
  <c r="W14" i="6" s="1"/>
  <c r="Y13" i="6"/>
  <c r="X13" i="6"/>
  <c r="V13" i="6"/>
  <c r="Y12" i="6"/>
  <c r="X12" i="6"/>
  <c r="V12" i="6"/>
  <c r="W12" i="6" s="1"/>
  <c r="Y11" i="6"/>
  <c r="X11" i="6"/>
  <c r="V11" i="6"/>
  <c r="W11" i="6" s="1"/>
  <c r="Y10" i="6"/>
  <c r="X10" i="6"/>
  <c r="Q10" i="6"/>
  <c r="Q53" i="6" s="1"/>
  <c r="Y9" i="6"/>
  <c r="X9" i="6"/>
  <c r="V9" i="6"/>
  <c r="W9" i="6" s="1"/>
  <c r="Y8" i="6"/>
  <c r="X8" i="6"/>
  <c r="V8" i="6"/>
  <c r="W8" i="6" s="1"/>
  <c r="Y7" i="6"/>
  <c r="X7" i="6"/>
  <c r="V7" i="6"/>
  <c r="Y6" i="6"/>
  <c r="X6" i="6"/>
  <c r="V6" i="6"/>
  <c r="W6" i="6" s="1"/>
  <c r="E6" i="6"/>
  <c r="Y5" i="6"/>
  <c r="X5" i="6"/>
  <c r="V5" i="6"/>
  <c r="W5" i="6" s="1"/>
  <c r="Y4" i="6"/>
  <c r="X4" i="6"/>
  <c r="V4" i="6"/>
  <c r="W4" i="6" s="1"/>
  <c r="Y3" i="6"/>
  <c r="X3" i="6"/>
  <c r="V3" i="6"/>
  <c r="W3" i="6" s="1"/>
  <c r="Y2" i="6"/>
  <c r="X2" i="6"/>
  <c r="V2" i="6"/>
  <c r="W2" i="6" s="1"/>
  <c r="C15" i="5"/>
  <c r="F3" i="5"/>
  <c r="F4" i="5"/>
  <c r="F5" i="5"/>
  <c r="F6" i="5"/>
  <c r="F7" i="5"/>
  <c r="F8" i="5"/>
  <c r="F9" i="5"/>
  <c r="F10" i="5"/>
  <c r="F11" i="5"/>
  <c r="F2" i="5"/>
  <c r="F16" i="5" s="1"/>
  <c r="B18" i="5" s="1"/>
  <c r="K54" i="6" l="1"/>
  <c r="K56" i="6" s="1"/>
  <c r="O53" i="6"/>
  <c r="H53" i="6"/>
  <c r="D54" i="6" s="1"/>
  <c r="D56" i="6" s="1"/>
  <c r="V10" i="6"/>
  <c r="W10" i="6" s="1"/>
  <c r="V52" i="6"/>
  <c r="W52" i="6" s="1"/>
  <c r="N54" i="6"/>
  <c r="N56" i="6" s="1"/>
  <c r="V47" i="6"/>
  <c r="W47" i="6" l="1"/>
  <c r="W53" i="6" s="1"/>
  <c r="V53" i="6"/>
  <c r="Q62" i="6"/>
  <c r="V54" i="6" l="1"/>
  <c r="Q61" i="6" s="1"/>
  <c r="Y55" i="6"/>
  <c r="E2" i="4"/>
  <c r="Q45" i="1"/>
  <c r="Q16" i="1"/>
  <c r="H25" i="1"/>
  <c r="Q36" i="1"/>
  <c r="E52" i="1"/>
  <c r="H17" i="1" l="1"/>
  <c r="Q10" i="1" l="1"/>
  <c r="Q35" i="1" l="1"/>
  <c r="E2" i="3"/>
  <c r="E5" i="3" s="1"/>
  <c r="B4" i="4"/>
  <c r="B5" i="4" s="1"/>
  <c r="E6" i="1" l="1"/>
  <c r="Q20" i="1"/>
  <c r="N20" i="1"/>
  <c r="Q23" i="1" l="1"/>
  <c r="O15" i="1"/>
  <c r="O29" i="1"/>
  <c r="Q47" i="1"/>
  <c r="R47" i="1"/>
  <c r="O33" i="1" l="1"/>
  <c r="E33" i="1"/>
  <c r="H46" i="1"/>
  <c r="V46" i="1" s="1"/>
  <c r="W46" i="1" s="1"/>
  <c r="H37" i="1"/>
  <c r="Q30" i="1"/>
  <c r="D8" i="2"/>
  <c r="S53" i="1"/>
  <c r="T53" i="1"/>
  <c r="V12" i="1"/>
  <c r="W12" i="1" s="1"/>
  <c r="V8" i="1"/>
  <c r="W8" i="1" s="1"/>
  <c r="V9" i="1"/>
  <c r="W9" i="1" s="1"/>
  <c r="V5" i="1"/>
  <c r="W5" i="1" s="1"/>
  <c r="V50" i="1"/>
  <c r="W50" i="1" s="1"/>
  <c r="V41" i="1"/>
  <c r="W41" i="1" s="1"/>
  <c r="V39" i="1"/>
  <c r="W39" i="1" s="1"/>
  <c r="V40" i="1"/>
  <c r="W40" i="1" s="1"/>
  <c r="V34" i="1"/>
  <c r="W34" i="1" s="1"/>
  <c r="V26" i="1"/>
  <c r="W26" i="1" s="1"/>
  <c r="V17" i="1"/>
  <c r="W17" i="1" s="1"/>
  <c r="V18" i="1"/>
  <c r="W18" i="1" s="1"/>
  <c r="V19" i="1"/>
  <c r="W19" i="1" s="1"/>
  <c r="H53" i="1" l="1"/>
  <c r="U27" i="1"/>
  <c r="U53" i="1" s="1"/>
  <c r="S54" i="1"/>
  <c r="S56" i="1" s="1"/>
  <c r="B19" i="5" l="1"/>
  <c r="D4" i="3"/>
  <c r="D3" i="3"/>
  <c r="D2" i="3"/>
  <c r="B11" i="2"/>
  <c r="B12" i="2" s="1"/>
  <c r="U54" i="1"/>
  <c r="U56" i="1" s="1"/>
  <c r="R53" i="1"/>
  <c r="P53" i="1"/>
  <c r="O53" i="1"/>
  <c r="M53" i="1"/>
  <c r="L53" i="1"/>
  <c r="K53" i="1"/>
  <c r="J53" i="1"/>
  <c r="G53" i="1"/>
  <c r="F53" i="1"/>
  <c r="D53" i="1"/>
  <c r="V52" i="1"/>
  <c r="W52" i="1" s="1"/>
  <c r="V51" i="1"/>
  <c r="W51" i="1" s="1"/>
  <c r="V49" i="1"/>
  <c r="W49" i="1" s="1"/>
  <c r="V48" i="1"/>
  <c r="W48" i="1" s="1"/>
  <c r="V47" i="1"/>
  <c r="W47" i="1" s="1"/>
  <c r="V45" i="1"/>
  <c r="W45" i="1" s="1"/>
  <c r="V44" i="1"/>
  <c r="W44" i="1" s="1"/>
  <c r="V43" i="1"/>
  <c r="W43" i="1" s="1"/>
  <c r="N42" i="1"/>
  <c r="N53" i="1" s="1"/>
  <c r="V38" i="1"/>
  <c r="W38" i="1" s="1"/>
  <c r="V37" i="1"/>
  <c r="W37" i="1" s="1"/>
  <c r="V36" i="1"/>
  <c r="W36" i="1" s="1"/>
  <c r="V35" i="1"/>
  <c r="W35" i="1" s="1"/>
  <c r="V33" i="1"/>
  <c r="W33" i="1" s="1"/>
  <c r="V32" i="1"/>
  <c r="W32" i="1" s="1"/>
  <c r="V31" i="1"/>
  <c r="W31" i="1" s="1"/>
  <c r="V30" i="1"/>
  <c r="W30" i="1" s="1"/>
  <c r="V29" i="1"/>
  <c r="W29" i="1" s="1"/>
  <c r="V28" i="1"/>
  <c r="W28" i="1" s="1"/>
  <c r="V27" i="1"/>
  <c r="W27" i="1" s="1"/>
  <c r="V25" i="1"/>
  <c r="W25" i="1" s="1"/>
  <c r="V24" i="1"/>
  <c r="W24" i="1" s="1"/>
  <c r="V23" i="1"/>
  <c r="W23" i="1" s="1"/>
  <c r="V22" i="1"/>
  <c r="W22" i="1" s="1"/>
  <c r="V21" i="1"/>
  <c r="W21" i="1" s="1"/>
  <c r="V16" i="1"/>
  <c r="W16" i="1" s="1"/>
  <c r="V15" i="1"/>
  <c r="W15" i="1" s="1"/>
  <c r="V14" i="1"/>
  <c r="W14" i="1" s="1"/>
  <c r="E53" i="1"/>
  <c r="V11" i="1"/>
  <c r="W11" i="1" s="1"/>
  <c r="V10" i="1"/>
  <c r="W10" i="1" s="1"/>
  <c r="V7" i="1"/>
  <c r="W7" i="1" s="1"/>
  <c r="V6" i="1"/>
  <c r="W6" i="1" s="1"/>
  <c r="V4" i="1"/>
  <c r="W4" i="1" s="1"/>
  <c r="V3" i="1"/>
  <c r="W3" i="1" s="1"/>
  <c r="V2" i="1"/>
  <c r="D5" i="3" l="1"/>
  <c r="W2" i="1"/>
  <c r="W53" i="1" s="1"/>
  <c r="K54" i="1"/>
  <c r="K56" i="1" s="1"/>
  <c r="V13" i="1"/>
  <c r="W13" i="1" s="1"/>
  <c r="Q53" i="1"/>
  <c r="N54" i="1" s="1"/>
  <c r="N56" i="1" s="1"/>
  <c r="I53" i="1"/>
  <c r="V20" i="1"/>
  <c r="W20" i="1" s="1"/>
  <c r="V42" i="1"/>
  <c r="W42" i="1" s="1"/>
  <c r="B7" i="3" l="1"/>
  <c r="B8" i="3" s="1"/>
  <c r="V53" i="1"/>
  <c r="V54" i="1" s="1"/>
  <c r="Q61" i="1" s="1"/>
  <c r="D54" i="1"/>
  <c r="D56" i="1" s="1"/>
  <c r="Q62" i="1" s="1"/>
</calcChain>
</file>

<file path=xl/sharedStrings.xml><?xml version="1.0" encoding="utf-8"?>
<sst xmlns="http://schemas.openxmlformats.org/spreadsheetml/2006/main" count="139" uniqueCount="76">
  <si>
    <t>commissione glI</t>
  </si>
  <si>
    <t>Commissione SNV</t>
  </si>
  <si>
    <t>Commissione PTOF</t>
  </si>
  <si>
    <t>Commssione orario</t>
  </si>
  <si>
    <t>ccordinatori consigli di classe</t>
  </si>
  <si>
    <t>coordinatori ed civica</t>
  </si>
  <si>
    <t>animatore e team digitale</t>
  </si>
  <si>
    <t>referenti bullismo  e team</t>
  </si>
  <si>
    <t>Ore totali € 17.50</t>
  </si>
  <si>
    <t>Totale</t>
  </si>
  <si>
    <t>somma da pagare</t>
  </si>
  <si>
    <t>flessib.</t>
  </si>
  <si>
    <t>SPESI</t>
  </si>
  <si>
    <t>somma programmata</t>
  </si>
  <si>
    <t>supporto al ds</t>
  </si>
  <si>
    <t>somma progr.ta</t>
  </si>
  <si>
    <t>supporto didattica</t>
  </si>
  <si>
    <t>supporto organizz. didattica</t>
  </si>
  <si>
    <t>somma prog.ta</t>
  </si>
  <si>
    <t xml:space="preserve">residuo </t>
  </si>
  <si>
    <t>residuo</t>
  </si>
  <si>
    <t>DISPONIBILITA' INIZIALE</t>
  </si>
  <si>
    <t>RESIDUI</t>
  </si>
  <si>
    <t>relazione</t>
  </si>
  <si>
    <t>Inclusione</t>
  </si>
  <si>
    <t>Orientamento</t>
  </si>
  <si>
    <t>PTOf</t>
  </si>
  <si>
    <t>SNV</t>
  </si>
  <si>
    <t>Formazione</t>
  </si>
  <si>
    <t>dispobilità</t>
  </si>
  <si>
    <t>spesa</t>
  </si>
  <si>
    <t>Residuo</t>
  </si>
  <si>
    <t>Progetto recupero</t>
  </si>
  <si>
    <t>ore</t>
  </si>
  <si>
    <t>importo orario</t>
  </si>
  <si>
    <t>TOTALE</t>
  </si>
  <si>
    <t>disponibilità</t>
  </si>
  <si>
    <t xml:space="preserve">Professoressa Fiori </t>
  </si>
  <si>
    <t xml:space="preserve">n.ore </t>
  </si>
  <si>
    <t>Nome</t>
  </si>
  <si>
    <t>Cognome</t>
  </si>
  <si>
    <t>totale</t>
  </si>
  <si>
    <t>codice 39704971</t>
  </si>
  <si>
    <t>comitato valutazione</t>
  </si>
  <si>
    <t>comm.ni continuita,  valutazione primaria</t>
  </si>
  <si>
    <t>ed.civica, referenti salute, invalsi, sport</t>
  </si>
  <si>
    <t>Ref. Indirizzo musicale e istruz domicilare</t>
  </si>
  <si>
    <t>Staff dirigente collaboratori e referenti di plesso</t>
  </si>
  <si>
    <t>tutor tirocinio e NEO IMMESSI</t>
  </si>
  <si>
    <t>Progetti ore funzionali trinity- mejlogu, relly. Orto sociale, canto gregoriano</t>
  </si>
  <si>
    <t>PER COMMISSIONE CONTINUITA' CONTIAMO 5 ORE A DOCENTE ANZICHE' 6</t>
  </si>
  <si>
    <t>PER COMMISSIONE MEJLOGU 3 ORE ANZICHE' 4</t>
  </si>
  <si>
    <t>Continuità</t>
  </si>
  <si>
    <t>si</t>
  </si>
  <si>
    <t>Sì</t>
  </si>
  <si>
    <t>sì</t>
  </si>
  <si>
    <t>ore svolte</t>
  </si>
  <si>
    <t>Importo orario lordo dip</t>
  </si>
  <si>
    <t>importo orario lordo stato</t>
  </si>
  <si>
    <t>totale spesa lordo stato</t>
  </si>
  <si>
    <t>torale spesa lordo dipendente</t>
  </si>
  <si>
    <t xml:space="preserve">                     </t>
  </si>
  <si>
    <t>Latte</t>
  </si>
  <si>
    <t>ordine di scuola</t>
  </si>
  <si>
    <t>secondaria</t>
  </si>
  <si>
    <t>CODICE ELENCO 47856570</t>
  </si>
  <si>
    <t>CAPITOLO 2555 5 12</t>
  </si>
  <si>
    <t>CAPITOLO  255 5 6</t>
  </si>
  <si>
    <t xml:space="preserve">CODICE ELENCO </t>
  </si>
  <si>
    <t>CAPITOLO 255 5 5</t>
  </si>
  <si>
    <t>CODICE ELENCO 47857616</t>
  </si>
  <si>
    <t>CODICE ELENCO</t>
  </si>
  <si>
    <t>SOSTITUZIONE COLLEGHI ASSENTI</t>
  </si>
  <si>
    <t>ORE ECCEDENTI PRATICA SPORTIVA 23 24</t>
  </si>
  <si>
    <t>AREE A RISCHIO 23 24</t>
  </si>
  <si>
    <t>FIS 22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</si>
</sst>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&quot;€ &quot;#,##0.00"/>
    <numFmt numFmtId="165" formatCode="_-&quot;€ &quot;* #,##0.00_-;&quot;-€ &quot;* #,##0.00_-;_-&quot;€ &quot;* \-??_-;_-@_-"/>
    <numFmt numFmtId="166" formatCode="&quot;€ &quot;#,##0.000"/>
    <numFmt numFmtId="167" formatCode="&quot;€ &quot;#,##0.00;[Red]&quot;-€ &quot;#,##0.00"/>
    <numFmt numFmtId="168" formatCode="#,##0.00&quot; €&quot;;[Red]#,##0.00&quot; €&quot;"/>
    <numFmt numFmtId="169" formatCode="_-* #,##0.00_-;\-* #,##0.00_-;_-* \-??_-;_-@_-"/>
    <numFmt numFmtId="170" formatCode="#,##0.00&quot; €&quot;"/>
    <numFmt numFmtId="171" formatCode="0.0"/>
  </numFmts>
  <fonts count="29" x14ac:knownFonts="1">
    <font>
      <sz val="11"/>
      <color rgb="FF000000"/>
      <name val="Calibri"/>
      <family val="2"/>
      <charset val="1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b/>
      <sz val="8"/>
      <name val="Tahoma"/>
      <family val="2"/>
      <charset val="1"/>
    </font>
    <font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sz val="10"/>
      <color rgb="FF0070C0"/>
      <name val="Arial"/>
      <family val="2"/>
      <charset val="1"/>
    </font>
    <font>
      <b/>
      <sz val="10"/>
      <color rgb="FF0070C0"/>
      <name val="Arial"/>
      <family val="2"/>
      <charset val="1"/>
    </font>
    <font>
      <b/>
      <sz val="8"/>
      <color rgb="FFFF0000"/>
      <name val="Arial"/>
      <family val="2"/>
      <charset val="1"/>
    </font>
    <font>
      <b/>
      <sz val="7"/>
      <color rgb="FFFF0000"/>
      <name val="Arial"/>
      <family val="2"/>
      <charset val="1"/>
    </font>
    <font>
      <b/>
      <sz val="12"/>
      <name val="Times New Roman"/>
      <family val="1"/>
      <charset val="1"/>
    </font>
    <font>
      <b/>
      <sz val="11"/>
      <color rgb="FF0000CD"/>
      <name val="Calibri"/>
      <family val="2"/>
      <charset val="1"/>
    </font>
    <font>
      <b/>
      <sz val="11"/>
      <color rgb="FFCE181E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sz val="8"/>
      <color rgb="FFFF0000"/>
      <name val="Tahoma"/>
      <family val="2"/>
      <charset val="1"/>
    </font>
    <font>
      <b/>
      <strike/>
      <sz val="10"/>
      <color rgb="FFFF0000"/>
      <name val="Calibri Light"/>
      <family val="2"/>
    </font>
    <font>
      <strike/>
      <sz val="11"/>
      <color rgb="FFFF0000"/>
      <name val="Calibri Light"/>
      <family val="2"/>
    </font>
    <font>
      <b/>
      <strike/>
      <sz val="8"/>
      <color rgb="FFFF0000"/>
      <name val="Calibri Light"/>
      <family val="2"/>
    </font>
    <font>
      <sz val="10"/>
      <color rgb="FFFF0000"/>
      <name val="Arial"/>
      <family val="2"/>
      <charset val="1"/>
    </font>
    <font>
      <b/>
      <i/>
      <sz val="10"/>
      <color rgb="FFFF0000"/>
      <name val="Arial"/>
      <family val="2"/>
      <charset val="1"/>
    </font>
    <font>
      <b/>
      <sz val="10"/>
      <name val="Arial"/>
      <family val="2"/>
    </font>
    <font>
      <strike/>
      <sz val="11"/>
      <color rgb="FF000000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rgb="FFFFFFFF"/>
        <bgColor rgb="FFFDEADA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00B0F0"/>
        <bgColor rgb="FF33CCCC"/>
      </patternFill>
    </fill>
    <fill>
      <patternFill patternType="solid">
        <fgColor rgb="FFFDEADA"/>
        <bgColor rgb="FFDCE6F2"/>
      </patternFill>
    </fill>
    <fill>
      <patternFill patternType="solid">
        <fgColor rgb="FFB7DEE8"/>
        <bgColor rgb="FFDCE6F2"/>
      </patternFill>
    </fill>
    <fill>
      <patternFill patternType="solid">
        <fgColor rgb="FF92D050"/>
        <bgColor rgb="FFFFF2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FDEADA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9" fontId="18" fillId="0" borderId="0" applyBorder="0" applyProtection="0"/>
  </cellStyleXfs>
  <cellXfs count="208">
    <xf numFmtId="0" fontId="0" fillId="0" borderId="0" xfId="0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 textRotation="90" wrapText="1"/>
    </xf>
    <xf numFmtId="0" fontId="1" fillId="2" borderId="3" xfId="0" applyFont="1" applyFill="1" applyBorder="1" applyAlignment="1">
      <alignment horizontal="right" textRotation="90" wrapText="1"/>
    </xf>
    <xf numFmtId="0" fontId="2" fillId="2" borderId="3" xfId="0" applyFont="1" applyFill="1" applyBorder="1" applyAlignment="1">
      <alignment horizontal="center" textRotation="90" wrapText="1"/>
    </xf>
    <xf numFmtId="164" fontId="2" fillId="2" borderId="0" xfId="0" applyNumberFormat="1" applyFont="1" applyFill="1" applyBorder="1" applyAlignment="1">
      <alignment textRotation="90"/>
    </xf>
    <xf numFmtId="0" fontId="0" fillId="2" borderId="0" xfId="0" applyFill="1" applyBorder="1"/>
    <xf numFmtId="0" fontId="0" fillId="2" borderId="0" xfId="0" applyFill="1"/>
    <xf numFmtId="0" fontId="3" fillId="2" borderId="4" xfId="0" applyFont="1" applyFill="1" applyBorder="1"/>
    <xf numFmtId="0" fontId="0" fillId="2" borderId="4" xfId="0" applyFill="1" applyBorder="1"/>
    <xf numFmtId="0" fontId="0" fillId="0" borderId="4" xfId="0" applyBorder="1"/>
    <xf numFmtId="0" fontId="5" fillId="2" borderId="4" xfId="0" applyFont="1" applyFill="1" applyBorder="1"/>
    <xf numFmtId="165" fontId="8" fillId="0" borderId="4" xfId="0" applyNumberFormat="1" applyFont="1" applyBorder="1"/>
    <xf numFmtId="0" fontId="9" fillId="0" borderId="0" xfId="0" applyFont="1"/>
    <xf numFmtId="0" fontId="7" fillId="0" borderId="4" xfId="0" applyFont="1" applyBorder="1"/>
    <xf numFmtId="0" fontId="8" fillId="0" borderId="4" xfId="0" applyFont="1" applyBorder="1"/>
    <xf numFmtId="0" fontId="6" fillId="0" borderId="4" xfId="0" applyFont="1" applyBorder="1"/>
    <xf numFmtId="0" fontId="6" fillId="0" borderId="0" xfId="0" applyFont="1"/>
    <xf numFmtId="0" fontId="0" fillId="4" borderId="0" xfId="0" applyFill="1" applyBorder="1" applyAlignment="1">
      <alignment horizontal="center"/>
    </xf>
    <xf numFmtId="0" fontId="11" fillId="5" borderId="5" xfId="0" applyFont="1" applyFill="1" applyBorder="1"/>
    <xf numFmtId="0" fontId="11" fillId="5" borderId="6" xfId="0" applyFont="1" applyFill="1" applyBorder="1"/>
    <xf numFmtId="0" fontId="11" fillId="5" borderId="7" xfId="0" applyFont="1" applyFill="1" applyBorder="1"/>
    <xf numFmtId="0" fontId="12" fillId="5" borderId="5" xfId="0" applyFont="1" applyFill="1" applyBorder="1"/>
    <xf numFmtId="0" fontId="12" fillId="5" borderId="0" xfId="0" applyFont="1" applyFill="1" applyBorder="1"/>
    <xf numFmtId="0" fontId="12" fillId="5" borderId="6" xfId="0" applyFont="1" applyFill="1" applyBorder="1"/>
    <xf numFmtId="0" fontId="12" fillId="5" borderId="7" xfId="0" applyFont="1" applyFill="1" applyBorder="1"/>
    <xf numFmtId="0" fontId="12" fillId="5" borderId="8" xfId="0" applyFont="1" applyFill="1" applyBorder="1"/>
    <xf numFmtId="0" fontId="11" fillId="5" borderId="9" xfId="0" applyFont="1" applyFill="1" applyBorder="1"/>
    <xf numFmtId="165" fontId="2" fillId="4" borderId="10" xfId="0" applyNumberFormat="1" applyFont="1" applyFill="1" applyBorder="1"/>
    <xf numFmtId="166" fontId="5" fillId="2" borderId="5" xfId="0" applyNumberFormat="1" applyFont="1" applyFill="1" applyBorder="1"/>
    <xf numFmtId="0" fontId="5" fillId="2" borderId="7" xfId="0" applyFont="1" applyFill="1" applyBorder="1"/>
    <xf numFmtId="0" fontId="9" fillId="2" borderId="11" xfId="0" applyFont="1" applyFill="1" applyBorder="1" applyAlignment="1">
      <alignment horizontal="center"/>
    </xf>
    <xf numFmtId="164" fontId="5" fillId="6" borderId="5" xfId="0" applyNumberFormat="1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164" fontId="5" fillId="7" borderId="5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164" fontId="5" fillId="9" borderId="8" xfId="0" applyNumberFormat="1" applyFont="1" applyFill="1" applyBorder="1"/>
    <xf numFmtId="164" fontId="0" fillId="0" borderId="0" xfId="0" applyNumberFormat="1" applyBorder="1"/>
    <xf numFmtId="164" fontId="4" fillId="0" borderId="0" xfId="0" applyNumberFormat="1" applyFont="1"/>
    <xf numFmtId="0" fontId="0" fillId="4" borderId="0" xfId="0" applyFill="1" applyAlignment="1">
      <alignment horizontal="center"/>
    </xf>
    <xf numFmtId="167" fontId="5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164" fontId="5" fillId="6" borderId="4" xfId="0" applyNumberFormat="1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 wrapText="1"/>
    </xf>
    <xf numFmtId="0" fontId="9" fillId="6" borderId="0" xfId="0" applyFont="1" applyFill="1" applyAlignment="1">
      <alignment horizontal="center" wrapText="1"/>
    </xf>
    <xf numFmtId="164" fontId="5" fillId="7" borderId="4" xfId="0" applyNumberFormat="1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 wrapText="1"/>
    </xf>
    <xf numFmtId="168" fontId="5" fillId="9" borderId="4" xfId="0" applyNumberFormat="1" applyFont="1" applyFill="1" applyBorder="1"/>
    <xf numFmtId="16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168" fontId="5" fillId="2" borderId="4" xfId="0" applyNumberFormat="1" applyFont="1" applyFill="1" applyBorder="1"/>
    <xf numFmtId="0" fontId="5" fillId="6" borderId="4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167" fontId="5" fillId="9" borderId="4" xfId="0" applyNumberFormat="1" applyFont="1" applyFill="1" applyBorder="1"/>
    <xf numFmtId="0" fontId="0" fillId="0" borderId="0" xfId="0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Font="1" applyBorder="1"/>
    <xf numFmtId="165" fontId="2" fillId="4" borderId="0" xfId="0" applyNumberFormat="1" applyFont="1" applyFill="1" applyBorder="1"/>
    <xf numFmtId="167" fontId="4" fillId="0" borderId="0" xfId="1" applyNumberFormat="1" applyFont="1" applyBorder="1" applyAlignment="1" applyProtection="1">
      <alignment horizontal="left"/>
    </xf>
    <xf numFmtId="167" fontId="4" fillId="0" borderId="0" xfId="1" applyNumberFormat="1" applyFont="1" applyBorder="1" applyAlignment="1" applyProtection="1">
      <alignment horizontal="center"/>
    </xf>
    <xf numFmtId="167" fontId="0" fillId="0" borderId="0" xfId="1" applyNumberFormat="1" applyFont="1" applyBorder="1" applyAlignment="1" applyProtection="1">
      <alignment horizontal="center"/>
    </xf>
    <xf numFmtId="0" fontId="15" fillId="0" borderId="0" xfId="0" applyFont="1"/>
    <xf numFmtId="169" fontId="0" fillId="0" borderId="0" xfId="1" applyFont="1" applyBorder="1" applyAlignment="1" applyProtection="1"/>
    <xf numFmtId="164" fontId="4" fillId="0" borderId="14" xfId="0" applyNumberFormat="1" applyFont="1" applyBorder="1"/>
    <xf numFmtId="167" fontId="4" fillId="0" borderId="15" xfId="1" applyNumberFormat="1" applyFont="1" applyBorder="1" applyAlignment="1" applyProtection="1">
      <alignment horizontal="center"/>
    </xf>
    <xf numFmtId="167" fontId="4" fillId="0" borderId="16" xfId="1" applyNumberFormat="1" applyFont="1" applyBorder="1" applyAlignment="1" applyProtection="1">
      <alignment horizontal="center"/>
    </xf>
    <xf numFmtId="0" fontId="4" fillId="0" borderId="0" xfId="0" applyFont="1" applyBorder="1" applyAlignment="1">
      <alignment wrapText="1"/>
    </xf>
    <xf numFmtId="167" fontId="4" fillId="0" borderId="17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164" fontId="2" fillId="4" borderId="18" xfId="0" applyNumberFormat="1" applyFont="1" applyFill="1" applyBorder="1"/>
    <xf numFmtId="167" fontId="4" fillId="0" borderId="19" xfId="1" applyNumberFormat="1" applyFont="1" applyBorder="1" applyAlignment="1" applyProtection="1">
      <alignment horizontal="center"/>
    </xf>
    <xf numFmtId="167" fontId="0" fillId="0" borderId="20" xfId="1" applyNumberFormat="1" applyFont="1" applyBorder="1" applyAlignment="1" applyProtection="1">
      <alignment horizontal="center"/>
    </xf>
    <xf numFmtId="167" fontId="2" fillId="0" borderId="21" xfId="1" applyNumberFormat="1" applyFont="1" applyBorder="1" applyAlignment="1" applyProtection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Border="1"/>
    <xf numFmtId="0" fontId="0" fillId="0" borderId="0" xfId="0" applyBorder="1" applyAlignment="1"/>
    <xf numFmtId="0" fontId="2" fillId="0" borderId="0" xfId="0" applyFont="1" applyAlignment="1">
      <alignment horizontal="center"/>
    </xf>
    <xf numFmtId="167" fontId="2" fillId="0" borderId="0" xfId="1" applyNumberFormat="1" applyFont="1" applyBorder="1" applyAlignment="1" applyProtection="1">
      <alignment horizontal="center"/>
    </xf>
    <xf numFmtId="0" fontId="2" fillId="0" borderId="0" xfId="0" applyFont="1" applyBorder="1"/>
    <xf numFmtId="164" fontId="4" fillId="0" borderId="0" xfId="0" applyNumberFormat="1" applyFont="1" applyBorder="1"/>
    <xf numFmtId="167" fontId="0" fillId="0" borderId="0" xfId="0" applyNumberFormat="1" applyAlignment="1">
      <alignment horizontal="center"/>
    </xf>
    <xf numFmtId="0" fontId="0" fillId="0" borderId="0" xfId="0" applyAlignment="1"/>
    <xf numFmtId="165" fontId="0" fillId="4" borderId="0" xfId="0" applyNumberFormat="1" applyFill="1" applyBorder="1" applyAlignment="1">
      <alignment horizontal="center"/>
    </xf>
    <xf numFmtId="0" fontId="16" fillId="0" borderId="4" xfId="0" applyFont="1" applyBorder="1"/>
    <xf numFmtId="0" fontId="17" fillId="0" borderId="4" xfId="0" applyFont="1" applyBorder="1"/>
    <xf numFmtId="170" fontId="0" fillId="0" borderId="4" xfId="0" applyNumberFormat="1" applyBorder="1"/>
    <xf numFmtId="170" fontId="0" fillId="2" borderId="4" xfId="0" applyNumberFormat="1" applyFill="1" applyBorder="1"/>
    <xf numFmtId="170" fontId="6" fillId="0" borderId="0" xfId="0" applyNumberFormat="1" applyFont="1"/>
    <xf numFmtId="170" fontId="0" fillId="0" borderId="0" xfId="0" applyNumberFormat="1"/>
    <xf numFmtId="0" fontId="0" fillId="0" borderId="4" xfId="0" applyFont="1" applyBorder="1"/>
    <xf numFmtId="170" fontId="8" fillId="0" borderId="4" xfId="0" applyNumberFormat="1" applyFont="1" applyBorder="1"/>
    <xf numFmtId="0" fontId="7" fillId="0" borderId="22" xfId="0" applyFont="1" applyFill="1" applyBorder="1"/>
    <xf numFmtId="0" fontId="19" fillId="2" borderId="4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/>
    </xf>
    <xf numFmtId="164" fontId="22" fillId="8" borderId="6" xfId="0" applyNumberFormat="1" applyFont="1" applyFill="1" applyBorder="1"/>
    <xf numFmtId="0" fontId="23" fillId="8" borderId="7" xfId="0" applyFont="1" applyFill="1" applyBorder="1"/>
    <xf numFmtId="167" fontId="22" fillId="8" borderId="4" xfId="0" applyNumberFormat="1" applyFont="1" applyFill="1" applyBorder="1"/>
    <xf numFmtId="0" fontId="24" fillId="8" borderId="4" xfId="0" applyFont="1" applyFill="1" applyBorder="1" applyAlignment="1">
      <alignment wrapText="1"/>
    </xf>
    <xf numFmtId="0" fontId="24" fillId="8" borderId="4" xfId="0" applyFont="1" applyFill="1" applyBorder="1"/>
    <xf numFmtId="4" fontId="0" fillId="0" borderId="0" xfId="0" applyNumberFormat="1" applyBorder="1" applyAlignment="1">
      <alignment horizontal="center"/>
    </xf>
    <xf numFmtId="0" fontId="5" fillId="11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0" fontId="21" fillId="0" borderId="4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/>
    <xf numFmtId="165" fontId="8" fillId="0" borderId="4" xfId="0" applyNumberFormat="1" applyFont="1" applyFill="1" applyBorder="1"/>
    <xf numFmtId="0" fontId="3" fillId="0" borderId="4" xfId="0" applyFont="1" applyFill="1" applyBorder="1"/>
    <xf numFmtId="0" fontId="0" fillId="0" borderId="0" xfId="0" applyFill="1"/>
    <xf numFmtId="0" fontId="3" fillId="12" borderId="4" xfId="0" applyFont="1" applyFill="1" applyBorder="1"/>
    <xf numFmtId="0" fontId="5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5" fontId="8" fillId="12" borderId="4" xfId="0" applyNumberFormat="1" applyFont="1" applyFill="1" applyBorder="1"/>
    <xf numFmtId="0" fontId="9" fillId="12" borderId="4" xfId="0" applyFont="1" applyFill="1" applyBorder="1"/>
    <xf numFmtId="0" fontId="7" fillId="0" borderId="4" xfId="0" applyFont="1" applyFill="1" applyBorder="1"/>
    <xf numFmtId="0" fontId="7" fillId="12" borderId="4" xfId="0" applyFont="1" applyFill="1" applyBorder="1"/>
    <xf numFmtId="0" fontId="5" fillId="0" borderId="3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25" fillId="11" borderId="4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21" fillId="12" borderId="4" xfId="0" applyFont="1" applyFill="1" applyBorder="1"/>
    <xf numFmtId="0" fontId="9" fillId="0" borderId="4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12" fillId="15" borderId="8" xfId="0" applyFont="1" applyFill="1" applyBorder="1"/>
    <xf numFmtId="0" fontId="26" fillId="12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167" fontId="4" fillId="0" borderId="0" xfId="1" applyNumberFormat="1" applyFont="1" applyFill="1" applyBorder="1" applyAlignment="1" applyProtection="1">
      <alignment horizontal="center"/>
    </xf>
    <xf numFmtId="167" fontId="0" fillId="0" borderId="0" xfId="1" applyNumberFormat="1" applyFont="1" applyFill="1" applyBorder="1" applyAlignment="1" applyProtection="1">
      <alignment horizontal="center"/>
    </xf>
    <xf numFmtId="167" fontId="2" fillId="0" borderId="0" xfId="1" applyNumberFormat="1" applyFont="1" applyFill="1" applyBorder="1" applyAlignment="1" applyProtection="1">
      <alignment horizontal="center"/>
    </xf>
    <xf numFmtId="167" fontId="0" fillId="0" borderId="0" xfId="0" applyNumberFormat="1" applyFill="1" applyAlignment="1">
      <alignment horizontal="center"/>
    </xf>
    <xf numFmtId="0" fontId="1" fillId="12" borderId="3" xfId="0" applyFont="1" applyFill="1" applyBorder="1" applyAlignment="1">
      <alignment horizontal="center" textRotation="90" wrapText="1"/>
    </xf>
    <xf numFmtId="0" fontId="11" fillId="11" borderId="6" xfId="0" applyFont="1" applyFill="1" applyBorder="1"/>
    <xf numFmtId="0" fontId="9" fillId="11" borderId="11" xfId="0" applyFont="1" applyFill="1" applyBorder="1" applyAlignment="1">
      <alignment horizontal="center"/>
    </xf>
    <xf numFmtId="0" fontId="9" fillId="11" borderId="0" xfId="0" applyFont="1" applyFill="1" applyAlignment="1">
      <alignment horizontal="center"/>
    </xf>
    <xf numFmtId="0" fontId="2" fillId="12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10" fillId="12" borderId="4" xfId="0" applyFont="1" applyFill="1" applyBorder="1"/>
    <xf numFmtId="0" fontId="8" fillId="12" borderId="4" xfId="0" applyFont="1" applyFill="1" applyBorder="1"/>
    <xf numFmtId="0" fontId="10" fillId="0" borderId="0" xfId="0" applyFont="1" applyFill="1"/>
    <xf numFmtId="0" fontId="8" fillId="1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0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0" fillId="0" borderId="4" xfId="0" applyFont="1" applyFill="1" applyBorder="1"/>
    <xf numFmtId="0" fontId="8" fillId="0" borderId="4" xfId="0" applyFont="1" applyFill="1" applyBorder="1"/>
    <xf numFmtId="0" fontId="10" fillId="12" borderId="4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7" fillId="11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5" fillId="12" borderId="4" xfId="0" applyFont="1" applyFill="1" applyBorder="1"/>
    <xf numFmtId="0" fontId="20" fillId="2" borderId="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2" fillId="2" borderId="4" xfId="0" applyFont="1" applyFill="1" applyBorder="1"/>
    <xf numFmtId="165" fontId="8" fillId="2" borderId="4" xfId="0" applyNumberFormat="1" applyFont="1" applyFill="1" applyBorder="1"/>
    <xf numFmtId="0" fontId="2" fillId="3" borderId="4" xfId="0" applyFont="1" applyFill="1" applyBorder="1" applyAlignment="1">
      <alignment horizontal="center" vertical="center"/>
    </xf>
    <xf numFmtId="0" fontId="3" fillId="13" borderId="4" xfId="0" applyFont="1" applyFill="1" applyBorder="1"/>
    <xf numFmtId="0" fontId="2" fillId="13" borderId="4" xfId="0" applyFont="1" applyFill="1" applyBorder="1" applyAlignment="1">
      <alignment horizontal="center" vertical="center"/>
    </xf>
    <xf numFmtId="0" fontId="10" fillId="13" borderId="4" xfId="0" applyFont="1" applyFill="1" applyBorder="1"/>
    <xf numFmtId="0" fontId="8" fillId="13" borderId="4" xfId="0" applyFont="1" applyFill="1" applyBorder="1" applyAlignment="1">
      <alignment horizontal="center" vertical="center"/>
    </xf>
    <xf numFmtId="0" fontId="2" fillId="13" borderId="4" xfId="0" applyFont="1" applyFill="1" applyBorder="1"/>
    <xf numFmtId="165" fontId="8" fillId="13" borderId="4" xfId="0" applyNumberFormat="1" applyFont="1" applyFill="1" applyBorder="1"/>
    <xf numFmtId="0" fontId="10" fillId="14" borderId="0" xfId="0" applyFont="1" applyFill="1"/>
    <xf numFmtId="1" fontId="19" fillId="0" borderId="4" xfId="0" applyNumberFormat="1" applyFont="1" applyBorder="1" applyAlignment="1">
      <alignment horizontal="center"/>
    </xf>
    <xf numFmtId="1" fontId="3" fillId="0" borderId="4" xfId="0" applyNumberFormat="1" applyFont="1" applyFill="1" applyBorder="1"/>
    <xf numFmtId="1" fontId="2" fillId="0" borderId="4" xfId="0" applyNumberFormat="1" applyFont="1" applyFill="1" applyBorder="1" applyAlignment="1">
      <alignment horizontal="center" vertical="center"/>
    </xf>
    <xf numFmtId="1" fontId="2" fillId="11" borderId="4" xfId="0" applyNumberFormat="1" applyFont="1" applyFill="1" applyBorder="1" applyAlignment="1">
      <alignment horizontal="center" vertical="center"/>
    </xf>
    <xf numFmtId="1" fontId="8" fillId="0" borderId="4" xfId="0" applyNumberFormat="1" applyFont="1" applyFill="1" applyBorder="1"/>
    <xf numFmtId="1" fontId="2" fillId="0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/>
    <xf numFmtId="1" fontId="10" fillId="0" borderId="0" xfId="0" applyNumberFormat="1" applyFont="1"/>
    <xf numFmtId="0" fontId="0" fillId="0" borderId="4" xfId="0" applyFill="1" applyBorder="1"/>
    <xf numFmtId="0" fontId="3" fillId="0" borderId="4" xfId="0" applyFont="1" applyBorder="1"/>
    <xf numFmtId="0" fontId="2" fillId="0" borderId="4" xfId="0" applyFont="1" applyBorder="1" applyAlignment="1">
      <alignment horizontal="center" vertical="center"/>
    </xf>
    <xf numFmtId="0" fontId="10" fillId="0" borderId="4" xfId="0" applyFont="1" applyBorder="1"/>
    <xf numFmtId="0" fontId="2" fillId="0" borderId="4" xfId="0" applyFont="1" applyBorder="1"/>
    <xf numFmtId="0" fontId="0" fillId="0" borderId="4" xfId="0" applyBorder="1" applyAlignment="1">
      <alignment wrapText="1"/>
    </xf>
    <xf numFmtId="0" fontId="0" fillId="12" borderId="4" xfId="0" applyFill="1" applyBorder="1"/>
    <xf numFmtId="0" fontId="9" fillId="0" borderId="0" xfId="0" applyFont="1" applyFill="1"/>
    <xf numFmtId="0" fontId="7" fillId="0" borderId="0" xfId="0" applyFont="1"/>
    <xf numFmtId="0" fontId="2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/>
    </xf>
    <xf numFmtId="0" fontId="6" fillId="0" borderId="0" xfId="0" applyFont="1" applyFill="1" applyBorder="1"/>
    <xf numFmtId="0" fontId="6" fillId="12" borderId="4" xfId="0" applyFont="1" applyFill="1" applyBorder="1"/>
    <xf numFmtId="170" fontId="0" fillId="12" borderId="4" xfId="0" applyNumberFormat="1" applyFill="1" applyBorder="1"/>
    <xf numFmtId="0" fontId="28" fillId="0" borderId="4" xfId="0" applyFont="1" applyBorder="1" applyAlignment="1">
      <alignment wrapText="1"/>
    </xf>
    <xf numFmtId="2" fontId="0" fillId="0" borderId="0" xfId="0" applyNumberFormat="1"/>
    <xf numFmtId="171" fontId="2" fillId="0" borderId="4" xfId="0" applyNumberFormat="1" applyFont="1" applyFill="1" applyBorder="1"/>
    <xf numFmtId="2" fontId="8" fillId="0" borderId="4" xfId="0" applyNumberFormat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D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DCE6F2"/>
      <rgbColor rgb="FF660066"/>
      <rgbColor rgb="FFFF8080"/>
      <rgbColor rgb="FF0070C0"/>
      <rgbColor rgb="FFB7DEE8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3"/>
  <sheetViews>
    <sheetView topLeftCell="A33" workbookViewId="0">
      <selection activeCell="B52" sqref="B2:C52"/>
    </sheetView>
  </sheetViews>
  <sheetFormatPr defaultRowHeight="15" x14ac:dyDescent="0.25"/>
  <cols>
    <col min="1" max="1" width="8.7109375" customWidth="1"/>
    <col min="2" max="2" width="16.28515625" customWidth="1"/>
    <col min="3" max="3" width="18.7109375" customWidth="1"/>
    <col min="4" max="4" width="11.42578125"/>
    <col min="5" max="7" width="8.7109375" customWidth="1"/>
    <col min="8" max="8" width="8.7109375" style="120" customWidth="1"/>
    <col min="9" max="10" width="8.7109375" customWidth="1"/>
    <col min="11" max="11" width="10.140625" customWidth="1"/>
    <col min="12" max="13" width="8.7109375" customWidth="1"/>
    <col min="14" max="14" width="22.28515625" customWidth="1"/>
    <col min="15" max="16" width="8.7109375" customWidth="1"/>
    <col min="17" max="17" width="10.7109375" customWidth="1"/>
    <col min="18" max="18" width="9.140625" customWidth="1"/>
    <col min="19" max="19" width="9.7109375" customWidth="1"/>
    <col min="20" max="20" width="8.7109375" customWidth="1"/>
    <col min="21" max="21" width="9.42578125" customWidth="1"/>
    <col min="22" max="22" width="10.5703125" customWidth="1"/>
    <col min="23" max="23" width="11.5703125" customWidth="1"/>
    <col min="24" max="24" width="9.7109375" customWidth="1"/>
    <col min="25" max="25" width="17.85546875" customWidth="1"/>
    <col min="26" max="1025" width="8.7109375" customWidth="1"/>
  </cols>
  <sheetData>
    <row r="1" spans="1:25" ht="98.25" x14ac:dyDescent="0.25">
      <c r="A1" s="1"/>
      <c r="B1" s="105" t="s">
        <v>42</v>
      </c>
      <c r="C1" s="2"/>
      <c r="D1" s="3" t="s">
        <v>47</v>
      </c>
      <c r="E1" s="3" t="s">
        <v>0</v>
      </c>
      <c r="F1" s="3" t="s">
        <v>1</v>
      </c>
      <c r="G1" s="3" t="s">
        <v>2</v>
      </c>
      <c r="H1" s="143" t="s">
        <v>44</v>
      </c>
      <c r="I1" s="3" t="s">
        <v>43</v>
      </c>
      <c r="J1" s="3" t="s">
        <v>3</v>
      </c>
      <c r="K1" s="3" t="s">
        <v>4</v>
      </c>
      <c r="L1" s="3" t="s">
        <v>5</v>
      </c>
      <c r="M1" s="3"/>
      <c r="N1" s="3" t="s">
        <v>45</v>
      </c>
      <c r="O1" s="3" t="s">
        <v>6</v>
      </c>
      <c r="P1" s="3" t="s">
        <v>46</v>
      </c>
      <c r="Q1" s="3" t="s">
        <v>7</v>
      </c>
      <c r="R1" s="3" t="s">
        <v>48</v>
      </c>
      <c r="S1" s="3"/>
      <c r="T1" s="4"/>
      <c r="U1" s="3" t="s">
        <v>49</v>
      </c>
      <c r="V1" s="5" t="s">
        <v>8</v>
      </c>
      <c r="W1" s="6" t="s">
        <v>9</v>
      </c>
      <c r="X1" s="7"/>
      <c r="Y1" s="8"/>
    </row>
    <row r="2" spans="1:25" s="83" customFormat="1" x14ac:dyDescent="0.25">
      <c r="A2" s="103">
        <v>1</v>
      </c>
      <c r="B2" s="9"/>
      <c r="C2" s="9"/>
      <c r="D2" s="153">
        <v>125</v>
      </c>
      <c r="E2" s="153">
        <v>2</v>
      </c>
      <c r="F2" s="153">
        <v>10</v>
      </c>
      <c r="G2" s="153"/>
      <c r="H2" s="169"/>
      <c r="I2" s="153"/>
      <c r="J2" s="153"/>
      <c r="K2" s="153">
        <v>20</v>
      </c>
      <c r="L2" s="153"/>
      <c r="M2" s="153"/>
      <c r="N2" s="153"/>
      <c r="O2" s="154"/>
      <c r="P2" s="153"/>
      <c r="Q2" s="153"/>
      <c r="R2" s="153"/>
      <c r="S2" s="153"/>
      <c r="T2" s="153"/>
      <c r="U2" s="156"/>
      <c r="V2" s="170">
        <f t="shared" ref="V2:V7" si="0">SUM(D2:U2)</f>
        <v>157</v>
      </c>
      <c r="W2" s="171">
        <f t="shared" ref="W2:W36" si="1">ROUND(V2*17.5,2)</f>
        <v>2747.5</v>
      </c>
      <c r="X2" s="9"/>
      <c r="Y2" s="9"/>
    </row>
    <row r="3" spans="1:25" s="83" customFormat="1" x14ac:dyDescent="0.25">
      <c r="A3" s="104">
        <v>2</v>
      </c>
      <c r="B3" s="189"/>
      <c r="C3" s="189"/>
      <c r="D3" s="190"/>
      <c r="E3" s="190"/>
      <c r="F3" s="190"/>
      <c r="G3" s="190"/>
      <c r="H3" s="167"/>
      <c r="I3" s="190"/>
      <c r="J3" s="190"/>
      <c r="K3" s="190">
        <v>20</v>
      </c>
      <c r="L3" s="190"/>
      <c r="M3" s="190"/>
      <c r="N3" s="190"/>
      <c r="O3" s="191"/>
      <c r="P3" s="190"/>
      <c r="Q3" s="190"/>
      <c r="R3" s="190"/>
      <c r="S3" s="190"/>
      <c r="T3" s="190"/>
      <c r="U3" s="148"/>
      <c r="V3" s="192">
        <f t="shared" si="0"/>
        <v>20</v>
      </c>
      <c r="W3" s="13">
        <f t="shared" si="1"/>
        <v>350</v>
      </c>
      <c r="X3" s="189"/>
      <c r="Y3" s="189"/>
    </row>
    <row r="4" spans="1:25" s="83" customFormat="1" x14ac:dyDescent="0.25">
      <c r="A4" s="103">
        <v>3</v>
      </c>
      <c r="B4" s="9"/>
      <c r="C4" s="9"/>
      <c r="D4" s="153">
        <v>43</v>
      </c>
      <c r="E4" s="153"/>
      <c r="F4" s="153"/>
      <c r="G4" s="153"/>
      <c r="H4" s="148">
        <v>10</v>
      </c>
      <c r="I4" s="172"/>
      <c r="J4" s="153"/>
      <c r="K4" s="153"/>
      <c r="L4" s="153"/>
      <c r="M4" s="153"/>
      <c r="N4" s="153"/>
      <c r="O4" s="154"/>
      <c r="P4" s="153"/>
      <c r="Q4" s="153"/>
      <c r="R4" s="153"/>
      <c r="S4" s="153"/>
      <c r="T4" s="155"/>
      <c r="U4" s="156"/>
      <c r="V4" s="170">
        <f t="shared" si="0"/>
        <v>53</v>
      </c>
      <c r="W4" s="171">
        <f t="shared" si="1"/>
        <v>927.5</v>
      </c>
      <c r="X4" s="9"/>
      <c r="Y4" s="9"/>
    </row>
    <row r="5" spans="1:25" s="120" customFormat="1" x14ac:dyDescent="0.25">
      <c r="A5" s="113">
        <v>4</v>
      </c>
      <c r="B5" s="119"/>
      <c r="C5" s="119"/>
      <c r="D5" s="157"/>
      <c r="E5" s="157"/>
      <c r="F5" s="157"/>
      <c r="G5" s="157"/>
      <c r="H5" s="148"/>
      <c r="I5" s="157"/>
      <c r="J5" s="157"/>
      <c r="K5" s="157">
        <v>5</v>
      </c>
      <c r="L5" s="157"/>
      <c r="M5" s="157"/>
      <c r="N5" s="157"/>
      <c r="O5" s="158"/>
      <c r="P5" s="157"/>
      <c r="Q5" s="157"/>
      <c r="R5" s="157"/>
      <c r="S5" s="157"/>
      <c r="T5" s="168"/>
      <c r="U5" s="148"/>
      <c r="V5" s="117">
        <f t="shared" si="0"/>
        <v>5</v>
      </c>
      <c r="W5" s="118">
        <f t="shared" si="1"/>
        <v>87.5</v>
      </c>
      <c r="X5" s="119"/>
      <c r="Y5" s="119"/>
    </row>
    <row r="6" spans="1:25" s="83" customFormat="1" x14ac:dyDescent="0.25">
      <c r="A6" s="103">
        <v>5</v>
      </c>
      <c r="B6" s="121"/>
      <c r="C6" s="121"/>
      <c r="D6" s="147"/>
      <c r="E6" s="147">
        <f>2-1</f>
        <v>1</v>
      </c>
      <c r="F6" s="147"/>
      <c r="G6" s="147"/>
      <c r="H6" s="148"/>
      <c r="I6" s="147"/>
      <c r="J6" s="147"/>
      <c r="K6" s="147"/>
      <c r="L6" s="147"/>
      <c r="M6" s="147"/>
      <c r="N6" s="147"/>
      <c r="O6" s="149"/>
      <c r="P6" s="147"/>
      <c r="Q6" s="147"/>
      <c r="R6" s="147">
        <v>20</v>
      </c>
      <c r="S6" s="147"/>
      <c r="T6" s="152"/>
      <c r="U6" s="148"/>
      <c r="V6" s="123">
        <f t="shared" si="0"/>
        <v>21</v>
      </c>
      <c r="W6" s="124">
        <f t="shared" si="1"/>
        <v>367.5</v>
      </c>
      <c r="X6" s="121"/>
      <c r="Y6" s="121"/>
    </row>
    <row r="7" spans="1:25" s="179" customFormat="1" x14ac:dyDescent="0.25">
      <c r="A7" s="104">
        <v>6</v>
      </c>
      <c r="B7" s="173"/>
      <c r="C7" s="173"/>
      <c r="D7" s="174">
        <v>55</v>
      </c>
      <c r="E7" s="174"/>
      <c r="F7" s="174"/>
      <c r="G7" s="174"/>
      <c r="H7" s="148"/>
      <c r="I7" s="174"/>
      <c r="J7" s="174"/>
      <c r="K7" s="174"/>
      <c r="L7" s="174"/>
      <c r="M7" s="174"/>
      <c r="N7" s="174"/>
      <c r="O7" s="175"/>
      <c r="P7" s="174"/>
      <c r="Q7" s="174"/>
      <c r="R7" s="174"/>
      <c r="S7" s="174"/>
      <c r="T7" s="176"/>
      <c r="U7" s="156">
        <v>15</v>
      </c>
      <c r="V7" s="177">
        <f t="shared" si="0"/>
        <v>70</v>
      </c>
      <c r="W7" s="178">
        <f t="shared" si="1"/>
        <v>1225</v>
      </c>
      <c r="X7" s="173"/>
      <c r="Y7" s="173"/>
    </row>
    <row r="8" spans="1:25" s="83" customFormat="1" x14ac:dyDescent="0.25">
      <c r="A8" s="103">
        <v>7</v>
      </c>
      <c r="B8" s="9"/>
      <c r="C8" s="9"/>
      <c r="D8" s="153"/>
      <c r="E8" s="153"/>
      <c r="F8" s="153"/>
      <c r="G8" s="153"/>
      <c r="H8" s="148"/>
      <c r="I8" s="153"/>
      <c r="J8" s="153"/>
      <c r="K8" s="153">
        <v>15</v>
      </c>
      <c r="L8" s="153"/>
      <c r="M8" s="153"/>
      <c r="N8" s="153"/>
      <c r="O8" s="154"/>
      <c r="P8" s="153"/>
      <c r="Q8" s="153"/>
      <c r="R8" s="153"/>
      <c r="S8" s="153"/>
      <c r="T8" s="155"/>
      <c r="U8" s="156"/>
      <c r="V8" s="170">
        <f t="shared" ref="V8:V9" si="2">SUM(D8:U8)</f>
        <v>15</v>
      </c>
      <c r="W8" s="171">
        <f t="shared" si="1"/>
        <v>262.5</v>
      </c>
      <c r="X8" s="9"/>
      <c r="Y8" s="9"/>
    </row>
    <row r="9" spans="1:25" s="179" customFormat="1" x14ac:dyDescent="0.25">
      <c r="A9" s="113">
        <v>8</v>
      </c>
      <c r="B9" s="173"/>
      <c r="C9" s="173"/>
      <c r="D9" s="174"/>
      <c r="E9" s="174"/>
      <c r="F9" s="174"/>
      <c r="G9" s="174"/>
      <c r="H9" s="148"/>
      <c r="I9" s="174">
        <v>5</v>
      </c>
      <c r="J9" s="174"/>
      <c r="K9" s="174"/>
      <c r="L9" s="174"/>
      <c r="M9" s="174"/>
      <c r="N9" s="174"/>
      <c r="O9" s="175"/>
      <c r="P9" s="174"/>
      <c r="Q9" s="174"/>
      <c r="R9" s="174">
        <v>8</v>
      </c>
      <c r="S9" s="174"/>
      <c r="T9" s="176"/>
      <c r="U9" s="156"/>
      <c r="V9" s="177">
        <f t="shared" si="2"/>
        <v>13</v>
      </c>
      <c r="W9" s="178">
        <f t="shared" si="1"/>
        <v>227.5</v>
      </c>
      <c r="X9" s="173"/>
      <c r="Y9" s="173"/>
    </row>
    <row r="10" spans="1:25" s="14" customFormat="1" x14ac:dyDescent="0.25">
      <c r="A10" s="103">
        <v>9</v>
      </c>
      <c r="B10" s="121"/>
      <c r="C10" s="121"/>
      <c r="D10" s="147"/>
      <c r="E10" s="147"/>
      <c r="F10" s="147"/>
      <c r="G10" s="147"/>
      <c r="H10" s="148">
        <v>10</v>
      </c>
      <c r="I10" s="122"/>
      <c r="J10" s="122"/>
      <c r="K10" s="122"/>
      <c r="L10" s="122"/>
      <c r="M10" s="122"/>
      <c r="N10" s="122"/>
      <c r="O10" s="125"/>
      <c r="P10" s="122"/>
      <c r="Q10" s="147">
        <f>4-4</f>
        <v>0</v>
      </c>
      <c r="R10" s="122"/>
      <c r="S10" s="122"/>
      <c r="T10" s="122"/>
      <c r="U10" s="112"/>
      <c r="V10" s="123">
        <f t="shared" ref="V10:V19" si="3">SUM(D10:U10)</f>
        <v>10</v>
      </c>
      <c r="W10" s="124">
        <f t="shared" si="1"/>
        <v>175</v>
      </c>
      <c r="X10" s="121"/>
      <c r="Y10" s="121"/>
    </row>
    <row r="11" spans="1:25" s="151" customFormat="1" x14ac:dyDescent="0.25">
      <c r="A11" s="104">
        <v>10</v>
      </c>
      <c r="B11" s="119"/>
      <c r="C11" s="119"/>
      <c r="D11" s="157">
        <v>40</v>
      </c>
      <c r="E11" s="157"/>
      <c r="F11" s="157"/>
      <c r="G11" s="157"/>
      <c r="H11" s="148"/>
      <c r="I11" s="157"/>
      <c r="J11" s="157"/>
      <c r="K11" s="157"/>
      <c r="L11" s="157"/>
      <c r="M11" s="157"/>
      <c r="N11" s="157"/>
      <c r="O11" s="158"/>
      <c r="P11" s="157"/>
      <c r="Q11" s="157"/>
      <c r="R11" s="157"/>
      <c r="S11" s="157"/>
      <c r="T11" s="157"/>
      <c r="U11" s="148"/>
      <c r="V11" s="117">
        <f t="shared" si="3"/>
        <v>40</v>
      </c>
      <c r="W11" s="118">
        <f t="shared" si="1"/>
        <v>700</v>
      </c>
      <c r="X11" s="119"/>
      <c r="Y11" s="119"/>
    </row>
    <row r="12" spans="1:25" s="151" customFormat="1" x14ac:dyDescent="0.25">
      <c r="A12" s="103">
        <v>11</v>
      </c>
      <c r="B12" s="121"/>
      <c r="C12" s="121"/>
      <c r="D12" s="147"/>
      <c r="E12" s="147"/>
      <c r="F12" s="147"/>
      <c r="G12" s="147"/>
      <c r="H12" s="148"/>
      <c r="I12" s="147"/>
      <c r="J12" s="147"/>
      <c r="K12" s="147"/>
      <c r="L12" s="147"/>
      <c r="M12" s="147"/>
      <c r="N12" s="147"/>
      <c r="O12" s="149"/>
      <c r="P12" s="147"/>
      <c r="Q12" s="147"/>
      <c r="R12" s="147"/>
      <c r="S12" s="147"/>
      <c r="T12" s="147"/>
      <c r="U12" s="148">
        <v>3</v>
      </c>
      <c r="V12" s="123">
        <f t="shared" si="3"/>
        <v>3</v>
      </c>
      <c r="W12" s="124">
        <f t="shared" si="1"/>
        <v>52.5</v>
      </c>
      <c r="X12" s="121"/>
      <c r="Y12" s="121"/>
    </row>
    <row r="13" spans="1:25" s="151" customFormat="1" x14ac:dyDescent="0.25">
      <c r="A13" s="113">
        <v>12</v>
      </c>
      <c r="B13" s="119"/>
      <c r="C13" s="119"/>
      <c r="D13" s="157"/>
      <c r="E13" s="157">
        <v>2</v>
      </c>
      <c r="F13" s="157"/>
      <c r="G13" s="157"/>
      <c r="H13" s="148"/>
      <c r="I13" s="157"/>
      <c r="J13" s="157"/>
      <c r="K13" s="157"/>
      <c r="L13" s="157"/>
      <c r="M13" s="157"/>
      <c r="N13" s="157"/>
      <c r="O13" s="158"/>
      <c r="P13" s="157"/>
      <c r="Q13" s="157"/>
      <c r="R13" s="157"/>
      <c r="S13" s="168"/>
      <c r="T13" s="159"/>
      <c r="U13" s="148">
        <v>5</v>
      </c>
      <c r="V13" s="117">
        <f t="shared" si="3"/>
        <v>7</v>
      </c>
      <c r="W13" s="118">
        <f t="shared" si="1"/>
        <v>122.5</v>
      </c>
      <c r="X13" s="119"/>
      <c r="Y13" s="119"/>
    </row>
    <row r="14" spans="1:25" s="151" customFormat="1" x14ac:dyDescent="0.25">
      <c r="A14" s="103">
        <v>13</v>
      </c>
      <c r="B14" s="121"/>
      <c r="C14" s="121"/>
      <c r="D14" s="147"/>
      <c r="E14" s="147"/>
      <c r="F14" s="147"/>
      <c r="G14" s="147"/>
      <c r="H14" s="148"/>
      <c r="I14" s="147"/>
      <c r="J14" s="147"/>
      <c r="K14" s="147"/>
      <c r="L14" s="147">
        <v>5</v>
      </c>
      <c r="M14" s="147"/>
      <c r="N14" s="147"/>
      <c r="O14" s="149"/>
      <c r="P14" s="147"/>
      <c r="Q14" s="147"/>
      <c r="R14" s="147"/>
      <c r="S14" s="147"/>
      <c r="T14" s="150"/>
      <c r="U14" s="148"/>
      <c r="V14" s="123">
        <f t="shared" si="3"/>
        <v>5</v>
      </c>
      <c r="W14" s="124">
        <f t="shared" si="1"/>
        <v>87.5</v>
      </c>
      <c r="X14" s="121"/>
      <c r="Y14" s="121"/>
    </row>
    <row r="15" spans="1:25" s="151" customFormat="1" x14ac:dyDescent="0.25">
      <c r="A15" s="104">
        <v>14</v>
      </c>
      <c r="B15" s="119"/>
      <c r="C15" s="119"/>
      <c r="D15" s="157"/>
      <c r="E15" s="157"/>
      <c r="F15" s="157"/>
      <c r="G15" s="157"/>
      <c r="H15" s="148"/>
      <c r="I15" s="157"/>
      <c r="J15" s="157"/>
      <c r="K15" s="157"/>
      <c r="L15" s="157">
        <v>5</v>
      </c>
      <c r="M15" s="157"/>
      <c r="N15" s="157"/>
      <c r="O15" s="113">
        <f>20</f>
        <v>20</v>
      </c>
      <c r="P15" s="157"/>
      <c r="Q15" s="157"/>
      <c r="R15" s="157"/>
      <c r="S15" s="157"/>
      <c r="T15" s="159"/>
      <c r="U15" s="148"/>
      <c r="V15" s="117">
        <f t="shared" si="3"/>
        <v>25</v>
      </c>
      <c r="W15" s="118">
        <f t="shared" si="1"/>
        <v>437.5</v>
      </c>
      <c r="X15" s="119"/>
      <c r="Y15" s="119"/>
    </row>
    <row r="16" spans="1:25" s="195" customFormat="1" x14ac:dyDescent="0.25">
      <c r="A16" s="166">
        <v>15</v>
      </c>
      <c r="B16" s="132"/>
      <c r="C16" s="132"/>
      <c r="D16" s="122"/>
      <c r="E16" s="122"/>
      <c r="F16" s="122"/>
      <c r="G16" s="122"/>
      <c r="H16" s="112"/>
      <c r="I16" s="122"/>
      <c r="J16" s="122"/>
      <c r="K16" s="122"/>
      <c r="L16" s="122">
        <v>5</v>
      </c>
      <c r="M16" s="122"/>
      <c r="N16" s="122">
        <v>5</v>
      </c>
      <c r="O16" s="125"/>
      <c r="P16" s="122"/>
      <c r="Q16" s="122">
        <f>8-4</f>
        <v>4</v>
      </c>
      <c r="R16" s="122"/>
      <c r="S16" s="122"/>
      <c r="T16" s="127"/>
      <c r="U16" s="112"/>
      <c r="V16" s="165">
        <f t="shared" si="3"/>
        <v>14</v>
      </c>
      <c r="W16" s="124">
        <f t="shared" si="1"/>
        <v>245</v>
      </c>
      <c r="X16" s="121"/>
      <c r="Y16" s="121"/>
    </row>
    <row r="17" spans="1:25" s="195" customFormat="1" x14ac:dyDescent="0.25">
      <c r="A17" s="113">
        <v>16</v>
      </c>
      <c r="B17" s="119"/>
      <c r="C17" s="119"/>
      <c r="D17" s="115"/>
      <c r="E17" s="115"/>
      <c r="F17" s="115"/>
      <c r="G17" s="115"/>
      <c r="H17" s="148">
        <f>5-1</f>
        <v>4</v>
      </c>
      <c r="I17" s="115"/>
      <c r="J17" s="115"/>
      <c r="K17" s="115"/>
      <c r="L17" s="115"/>
      <c r="M17" s="115"/>
      <c r="N17" s="115"/>
      <c r="O17" s="131"/>
      <c r="P17" s="115"/>
      <c r="Q17" s="115"/>
      <c r="R17" s="115"/>
      <c r="S17" s="115"/>
      <c r="T17" s="126"/>
      <c r="U17" s="112"/>
      <c r="V17" s="117">
        <f t="shared" si="3"/>
        <v>4</v>
      </c>
      <c r="W17" s="118">
        <f t="shared" si="1"/>
        <v>70</v>
      </c>
      <c r="X17" s="119"/>
      <c r="Y17" s="119"/>
    </row>
    <row r="18" spans="1:25" s="151" customFormat="1" x14ac:dyDescent="0.25">
      <c r="A18" s="103">
        <v>17</v>
      </c>
      <c r="B18" s="121"/>
      <c r="C18" s="121"/>
      <c r="D18" s="147"/>
      <c r="E18" s="147"/>
      <c r="F18" s="147"/>
      <c r="G18" s="147"/>
      <c r="H18" s="148"/>
      <c r="I18" s="147"/>
      <c r="J18" s="147"/>
      <c r="K18" s="147"/>
      <c r="L18" s="147"/>
      <c r="M18" s="147"/>
      <c r="N18" s="147"/>
      <c r="O18" s="149"/>
      <c r="P18" s="147"/>
      <c r="Q18" s="147"/>
      <c r="R18" s="147">
        <v>8</v>
      </c>
      <c r="S18" s="147"/>
      <c r="T18" s="150"/>
      <c r="U18" s="148"/>
      <c r="V18" s="123">
        <f t="shared" si="3"/>
        <v>8</v>
      </c>
      <c r="W18" s="124">
        <f t="shared" si="1"/>
        <v>140</v>
      </c>
      <c r="X18" s="121"/>
      <c r="Y18" s="121"/>
    </row>
    <row r="19" spans="1:25" s="83" customFormat="1" x14ac:dyDescent="0.25">
      <c r="A19" s="104">
        <v>18</v>
      </c>
      <c r="B19" s="119"/>
      <c r="C19" s="119"/>
      <c r="D19" s="157"/>
      <c r="E19" s="157"/>
      <c r="F19" s="157"/>
      <c r="G19" s="157"/>
      <c r="H19" s="148"/>
      <c r="I19" s="157"/>
      <c r="J19" s="157"/>
      <c r="K19" s="157"/>
      <c r="L19" s="157">
        <v>5</v>
      </c>
      <c r="M19" s="157"/>
      <c r="N19" s="157"/>
      <c r="O19" s="158"/>
      <c r="P19" s="157"/>
      <c r="Q19" s="157"/>
      <c r="R19" s="157"/>
      <c r="S19" s="157"/>
      <c r="T19" s="159"/>
      <c r="U19" s="148"/>
      <c r="V19" s="117">
        <f t="shared" si="3"/>
        <v>5</v>
      </c>
      <c r="W19" s="118">
        <f t="shared" si="1"/>
        <v>87.5</v>
      </c>
      <c r="X19" s="119"/>
      <c r="Y19" s="119"/>
    </row>
    <row r="20" spans="1:25" x14ac:dyDescent="0.25">
      <c r="A20" s="103">
        <v>19</v>
      </c>
      <c r="B20" s="121"/>
      <c r="C20" s="121"/>
      <c r="D20" s="147"/>
      <c r="E20" s="147"/>
      <c r="F20" s="147"/>
      <c r="G20" s="147"/>
      <c r="H20" s="148"/>
      <c r="I20" s="147"/>
      <c r="J20" s="147"/>
      <c r="K20" s="147">
        <v>25</v>
      </c>
      <c r="L20" s="122"/>
      <c r="M20" s="122"/>
      <c r="N20" s="147">
        <f>8-8</f>
        <v>0</v>
      </c>
      <c r="O20" s="149"/>
      <c r="P20" s="147"/>
      <c r="Q20" s="147">
        <f>8-8</f>
        <v>0</v>
      </c>
      <c r="R20" s="122"/>
      <c r="S20" s="134"/>
      <c r="T20" s="122"/>
      <c r="U20" s="112"/>
      <c r="V20" s="123">
        <f t="shared" ref="V20:V26" si="4">SUM(D20:U20)</f>
        <v>25</v>
      </c>
      <c r="W20" s="124">
        <f t="shared" si="1"/>
        <v>437.5</v>
      </c>
      <c r="X20" s="121"/>
      <c r="Y20" s="121"/>
    </row>
    <row r="21" spans="1:25" s="83" customFormat="1" x14ac:dyDescent="0.25">
      <c r="A21" s="113">
        <v>20</v>
      </c>
      <c r="B21" s="119"/>
      <c r="C21" s="119"/>
      <c r="D21" s="157"/>
      <c r="E21" s="157">
        <v>2</v>
      </c>
      <c r="F21" s="157"/>
      <c r="G21" s="157"/>
      <c r="H21" s="148"/>
      <c r="I21" s="157"/>
      <c r="J21" s="157"/>
      <c r="K21" s="157"/>
      <c r="L21" s="157"/>
      <c r="M21" s="157"/>
      <c r="N21" s="157"/>
      <c r="O21" s="158"/>
      <c r="P21" s="157"/>
      <c r="Q21" s="157"/>
      <c r="R21" s="157"/>
      <c r="S21" s="157"/>
      <c r="T21" s="157"/>
      <c r="U21" s="148"/>
      <c r="V21" s="117">
        <f t="shared" si="4"/>
        <v>2</v>
      </c>
      <c r="W21" s="118">
        <f t="shared" si="1"/>
        <v>35</v>
      </c>
      <c r="X21" s="119"/>
      <c r="Y21" s="119"/>
    </row>
    <row r="22" spans="1:25" s="14" customFormat="1" x14ac:dyDescent="0.25">
      <c r="A22" s="103">
        <v>21</v>
      </c>
      <c r="B22" s="121"/>
      <c r="C22" s="121"/>
      <c r="D22" s="147"/>
      <c r="E22" s="147"/>
      <c r="F22" s="147"/>
      <c r="G22" s="147"/>
      <c r="H22" s="148">
        <v>5</v>
      </c>
      <c r="I22" s="147"/>
      <c r="J22" s="147"/>
      <c r="K22" s="147"/>
      <c r="L22" s="147">
        <v>5</v>
      </c>
      <c r="M22" s="147"/>
      <c r="N22" s="147"/>
      <c r="O22" s="149"/>
      <c r="P22" s="147"/>
      <c r="Q22" s="147"/>
      <c r="R22" s="147"/>
      <c r="S22" s="147"/>
      <c r="T22" s="147"/>
      <c r="U22" s="148">
        <v>3</v>
      </c>
      <c r="V22" s="123">
        <f t="shared" si="4"/>
        <v>13</v>
      </c>
      <c r="W22" s="124">
        <f t="shared" si="1"/>
        <v>227.5</v>
      </c>
      <c r="X22" s="121"/>
      <c r="Y22" s="121"/>
    </row>
    <row r="23" spans="1:25" s="187" customFormat="1" x14ac:dyDescent="0.25">
      <c r="A23" s="180">
        <v>22</v>
      </c>
      <c r="B23" s="181"/>
      <c r="C23" s="181"/>
      <c r="D23" s="182"/>
      <c r="E23" s="182"/>
      <c r="F23" s="182"/>
      <c r="G23" s="182"/>
      <c r="H23" s="183"/>
      <c r="I23" s="182"/>
      <c r="J23" s="182"/>
      <c r="K23" s="182">
        <v>20</v>
      </c>
      <c r="L23" s="182"/>
      <c r="M23" s="182"/>
      <c r="N23" s="182">
        <v>20</v>
      </c>
      <c r="O23" s="184"/>
      <c r="P23" s="182"/>
      <c r="Q23" s="182">
        <f>8-7</f>
        <v>1</v>
      </c>
      <c r="R23" s="182"/>
      <c r="S23" s="182"/>
      <c r="T23" s="185"/>
      <c r="U23" s="183"/>
      <c r="V23" s="206">
        <f t="shared" si="4"/>
        <v>41</v>
      </c>
      <c r="W23" s="207">
        <f t="shared" si="1"/>
        <v>717.5</v>
      </c>
      <c r="X23" s="181"/>
      <c r="Y23" s="181"/>
    </row>
    <row r="24" spans="1:25" s="151" customFormat="1" x14ac:dyDescent="0.25">
      <c r="A24" s="103">
        <v>23</v>
      </c>
      <c r="B24" s="121"/>
      <c r="C24" s="121"/>
      <c r="D24" s="147"/>
      <c r="E24" s="147">
        <v>2</v>
      </c>
      <c r="F24" s="147"/>
      <c r="G24" s="147"/>
      <c r="H24" s="148">
        <v>5</v>
      </c>
      <c r="I24" s="147"/>
      <c r="J24" s="147"/>
      <c r="K24" s="147"/>
      <c r="L24" s="147"/>
      <c r="M24" s="147"/>
      <c r="N24" s="147"/>
      <c r="O24" s="150"/>
      <c r="P24" s="147"/>
      <c r="Q24" s="147"/>
      <c r="R24" s="147"/>
      <c r="S24" s="160"/>
      <c r="T24" s="161"/>
      <c r="U24" s="148"/>
      <c r="V24" s="123">
        <f t="shared" si="4"/>
        <v>7</v>
      </c>
      <c r="W24" s="124">
        <f t="shared" si="1"/>
        <v>122.5</v>
      </c>
      <c r="X24" s="121"/>
      <c r="Y24" s="121"/>
    </row>
    <row r="25" spans="1:25" x14ac:dyDescent="0.25">
      <c r="A25" s="113">
        <v>24</v>
      </c>
      <c r="B25" s="119"/>
      <c r="C25" s="119"/>
      <c r="D25" s="115"/>
      <c r="E25" s="115"/>
      <c r="F25" s="115"/>
      <c r="G25" s="115"/>
      <c r="H25" s="148">
        <f>10-8</f>
        <v>2</v>
      </c>
      <c r="I25" s="115"/>
      <c r="J25" s="115"/>
      <c r="K25" s="115"/>
      <c r="L25" s="115"/>
      <c r="M25" s="115"/>
      <c r="N25" s="157">
        <v>10</v>
      </c>
      <c r="O25" s="126"/>
      <c r="P25" s="115"/>
      <c r="Q25" s="115"/>
      <c r="R25" s="115"/>
      <c r="S25" s="133"/>
      <c r="T25" s="128"/>
      <c r="U25" s="112"/>
      <c r="V25" s="117">
        <f t="shared" si="4"/>
        <v>12</v>
      </c>
      <c r="W25" s="118">
        <f t="shared" si="1"/>
        <v>210</v>
      </c>
      <c r="X25" s="119"/>
      <c r="Y25" s="119"/>
    </row>
    <row r="26" spans="1:25" s="14" customFormat="1" x14ac:dyDescent="0.25">
      <c r="A26" s="103">
        <v>25</v>
      </c>
      <c r="B26" s="121"/>
      <c r="C26" s="121"/>
      <c r="D26" s="147"/>
      <c r="E26" s="147">
        <v>2</v>
      </c>
      <c r="F26" s="147"/>
      <c r="G26" s="147"/>
      <c r="H26" s="148"/>
      <c r="I26" s="147"/>
      <c r="J26" s="147"/>
      <c r="K26" s="147"/>
      <c r="L26" s="147"/>
      <c r="M26" s="147"/>
      <c r="N26" s="147"/>
      <c r="O26" s="150"/>
      <c r="P26" s="147"/>
      <c r="Q26" s="147"/>
      <c r="R26" s="147"/>
      <c r="S26" s="160"/>
      <c r="T26" s="161"/>
      <c r="U26" s="148"/>
      <c r="V26" s="123">
        <f t="shared" si="4"/>
        <v>2</v>
      </c>
      <c r="W26" s="124">
        <f t="shared" si="1"/>
        <v>35</v>
      </c>
      <c r="X26" s="121"/>
      <c r="Y26" s="121"/>
    </row>
    <row r="27" spans="1:25" x14ac:dyDescent="0.25">
      <c r="A27" s="104">
        <v>26</v>
      </c>
      <c r="B27" s="119"/>
      <c r="C27" s="119"/>
      <c r="D27" s="157">
        <v>125</v>
      </c>
      <c r="E27" s="157"/>
      <c r="F27" s="157"/>
      <c r="G27" s="157">
        <v>4</v>
      </c>
      <c r="H27" s="148"/>
      <c r="I27" s="157"/>
      <c r="J27" s="157"/>
      <c r="K27" s="157"/>
      <c r="L27" s="157"/>
      <c r="M27" s="157"/>
      <c r="N27" s="157"/>
      <c r="O27" s="159"/>
      <c r="P27" s="157"/>
      <c r="Q27" s="157"/>
      <c r="R27" s="157"/>
      <c r="S27" s="157"/>
      <c r="T27" s="157"/>
      <c r="U27" s="148">
        <f>10+6</f>
        <v>16</v>
      </c>
      <c r="V27" s="117">
        <f t="shared" ref="V27:V34" si="5">SUM(D27:U27)</f>
        <v>145</v>
      </c>
      <c r="W27" s="118">
        <f t="shared" si="1"/>
        <v>2537.5</v>
      </c>
      <c r="X27" s="119"/>
      <c r="Y27" s="119"/>
    </row>
    <row r="28" spans="1:25" s="83" customFormat="1" x14ac:dyDescent="0.25">
      <c r="A28" s="103">
        <v>27</v>
      </c>
      <c r="B28" s="121"/>
      <c r="C28" s="121"/>
      <c r="D28" s="147"/>
      <c r="E28" s="147"/>
      <c r="F28" s="147"/>
      <c r="G28" s="147"/>
      <c r="H28" s="148"/>
      <c r="I28" s="147"/>
      <c r="J28" s="147"/>
      <c r="K28" s="147"/>
      <c r="L28" s="147">
        <v>5</v>
      </c>
      <c r="M28" s="147"/>
      <c r="N28" s="147">
        <v>5</v>
      </c>
      <c r="O28" s="150"/>
      <c r="P28" s="147"/>
      <c r="Q28" s="147"/>
      <c r="R28" s="147"/>
      <c r="S28" s="147"/>
      <c r="T28" s="147"/>
      <c r="U28" s="148"/>
      <c r="V28" s="123">
        <f t="shared" si="5"/>
        <v>10</v>
      </c>
      <c r="W28" s="124">
        <f t="shared" si="1"/>
        <v>175</v>
      </c>
      <c r="X28" s="121"/>
      <c r="Y28" s="121"/>
    </row>
    <row r="29" spans="1:25" s="83" customFormat="1" x14ac:dyDescent="0.25">
      <c r="A29" s="113">
        <v>28</v>
      </c>
      <c r="B29" s="119"/>
      <c r="C29" s="119"/>
      <c r="D29" s="157"/>
      <c r="E29" s="157"/>
      <c r="F29" s="157"/>
      <c r="G29" s="157"/>
      <c r="H29" s="148">
        <v>10</v>
      </c>
      <c r="I29" s="157"/>
      <c r="J29" s="157"/>
      <c r="K29" s="157"/>
      <c r="L29" s="157"/>
      <c r="M29" s="157"/>
      <c r="N29" s="157"/>
      <c r="O29" s="159">
        <f>5</f>
        <v>5</v>
      </c>
      <c r="P29" s="157"/>
      <c r="Q29" s="157"/>
      <c r="R29" s="157"/>
      <c r="S29" s="157"/>
      <c r="T29" s="157"/>
      <c r="U29" s="148"/>
      <c r="V29" s="117">
        <f t="shared" si="5"/>
        <v>15</v>
      </c>
      <c r="W29" s="118">
        <f t="shared" si="1"/>
        <v>262.5</v>
      </c>
      <c r="X29" s="119"/>
      <c r="Y29" s="119"/>
    </row>
    <row r="30" spans="1:25" s="83" customFormat="1" x14ac:dyDescent="0.25">
      <c r="A30" s="103">
        <v>29</v>
      </c>
      <c r="B30" s="121"/>
      <c r="C30" s="121"/>
      <c r="D30" s="147">
        <v>45</v>
      </c>
      <c r="E30" s="147"/>
      <c r="F30" s="147"/>
      <c r="G30" s="147"/>
      <c r="H30" s="148"/>
      <c r="I30" s="147"/>
      <c r="J30" s="147"/>
      <c r="K30" s="147">
        <v>20</v>
      </c>
      <c r="L30" s="147"/>
      <c r="M30" s="147"/>
      <c r="N30" s="147"/>
      <c r="O30" s="150"/>
      <c r="P30" s="147"/>
      <c r="Q30" s="147">
        <f>15+7</f>
        <v>22</v>
      </c>
      <c r="R30" s="147"/>
      <c r="S30" s="147"/>
      <c r="T30" s="152"/>
      <c r="U30" s="148"/>
      <c r="V30" s="123">
        <f t="shared" si="5"/>
        <v>87</v>
      </c>
      <c r="W30" s="124">
        <f t="shared" si="1"/>
        <v>1522.5</v>
      </c>
      <c r="X30" s="121"/>
      <c r="Y30" s="121"/>
    </row>
    <row r="31" spans="1:25" s="83" customFormat="1" x14ac:dyDescent="0.25">
      <c r="A31" s="104">
        <v>30</v>
      </c>
      <c r="B31" s="119"/>
      <c r="C31" s="119"/>
      <c r="D31" s="157"/>
      <c r="E31" s="157"/>
      <c r="F31" s="157"/>
      <c r="G31" s="157"/>
      <c r="H31" s="148"/>
      <c r="I31" s="157"/>
      <c r="J31" s="157"/>
      <c r="K31" s="157"/>
      <c r="L31" s="157"/>
      <c r="M31" s="157"/>
      <c r="N31" s="157"/>
      <c r="O31" s="159"/>
      <c r="P31" s="157"/>
      <c r="Q31" s="157"/>
      <c r="R31" s="157">
        <v>8</v>
      </c>
      <c r="S31" s="157"/>
      <c r="T31" s="157"/>
      <c r="U31" s="148"/>
      <c r="V31" s="117">
        <f t="shared" si="5"/>
        <v>8</v>
      </c>
      <c r="W31" s="118">
        <f t="shared" si="1"/>
        <v>140</v>
      </c>
      <c r="X31" s="119"/>
      <c r="Y31" s="119"/>
    </row>
    <row r="32" spans="1:25" x14ac:dyDescent="0.25">
      <c r="A32" s="103">
        <v>31</v>
      </c>
      <c r="B32" s="121"/>
      <c r="C32" s="121"/>
      <c r="D32" s="147"/>
      <c r="E32" s="147"/>
      <c r="F32" s="147"/>
      <c r="G32" s="147"/>
      <c r="H32" s="148"/>
      <c r="I32" s="147"/>
      <c r="J32" s="147"/>
      <c r="K32" s="147">
        <v>25</v>
      </c>
      <c r="L32" s="122"/>
      <c r="M32" s="122"/>
      <c r="N32" s="122"/>
      <c r="O32" s="127"/>
      <c r="P32" s="136"/>
      <c r="Q32" s="122"/>
      <c r="R32" s="122"/>
      <c r="S32" s="122"/>
      <c r="T32" s="129"/>
      <c r="U32" s="112"/>
      <c r="V32" s="123">
        <f t="shared" si="5"/>
        <v>25</v>
      </c>
      <c r="W32" s="124">
        <f t="shared" si="1"/>
        <v>437.5</v>
      </c>
      <c r="X32" s="121"/>
      <c r="Y32" s="121"/>
    </row>
    <row r="33" spans="1:25" s="14" customFormat="1" x14ac:dyDescent="0.25">
      <c r="A33" s="200">
        <v>32</v>
      </c>
      <c r="B33" s="114"/>
      <c r="C33" s="114"/>
      <c r="D33" s="115"/>
      <c r="E33" s="115">
        <f>2-2</f>
        <v>0</v>
      </c>
      <c r="F33" s="115"/>
      <c r="G33" s="115"/>
      <c r="H33" s="112"/>
      <c r="I33" s="115"/>
      <c r="J33" s="115"/>
      <c r="K33" s="115"/>
      <c r="L33" s="115"/>
      <c r="M33" s="115"/>
      <c r="N33" s="115"/>
      <c r="O33" s="126">
        <f>5-5</f>
        <v>0</v>
      </c>
      <c r="P33" s="115"/>
      <c r="Q33" s="115">
        <v>4</v>
      </c>
      <c r="R33" s="115"/>
      <c r="S33" s="116"/>
      <c r="T33" s="115"/>
      <c r="U33" s="112"/>
      <c r="V33" s="164">
        <f t="shared" si="5"/>
        <v>4</v>
      </c>
      <c r="W33" s="118">
        <f t="shared" si="1"/>
        <v>70</v>
      </c>
      <c r="X33" s="119"/>
      <c r="Y33" s="119"/>
    </row>
    <row r="34" spans="1:25" s="83" customFormat="1" x14ac:dyDescent="0.25">
      <c r="A34" s="103">
        <v>33</v>
      </c>
      <c r="B34" s="121"/>
      <c r="C34" s="121"/>
      <c r="D34" s="147"/>
      <c r="E34" s="147"/>
      <c r="F34" s="147"/>
      <c r="G34" s="147"/>
      <c r="H34" s="148"/>
      <c r="I34" s="147"/>
      <c r="J34" s="147"/>
      <c r="K34" s="147"/>
      <c r="L34" s="147">
        <v>5</v>
      </c>
      <c r="M34" s="147"/>
      <c r="N34" s="147"/>
      <c r="O34" s="150"/>
      <c r="P34" s="147"/>
      <c r="Q34" s="147"/>
      <c r="R34" s="147"/>
      <c r="S34" s="152"/>
      <c r="T34" s="147"/>
      <c r="U34" s="148"/>
      <c r="V34" s="123">
        <f t="shared" si="5"/>
        <v>5</v>
      </c>
      <c r="W34" s="124">
        <f t="shared" si="1"/>
        <v>87.5</v>
      </c>
      <c r="X34" s="121"/>
      <c r="Y34" s="121"/>
    </row>
    <row r="35" spans="1:25" s="83" customFormat="1" x14ac:dyDescent="0.25">
      <c r="A35" s="104">
        <v>34</v>
      </c>
      <c r="B35" s="119"/>
      <c r="C35" s="119"/>
      <c r="D35" s="157"/>
      <c r="E35" s="157"/>
      <c r="F35" s="157"/>
      <c r="G35" s="157"/>
      <c r="H35" s="148">
        <v>10</v>
      </c>
      <c r="I35" s="157"/>
      <c r="J35" s="157"/>
      <c r="K35" s="157"/>
      <c r="L35" s="157"/>
      <c r="M35" s="157"/>
      <c r="N35" s="157"/>
      <c r="O35" s="158"/>
      <c r="P35" s="157"/>
      <c r="Q35" s="157">
        <f>4-4</f>
        <v>0</v>
      </c>
      <c r="R35" s="157"/>
      <c r="S35" s="157"/>
      <c r="T35" s="168"/>
      <c r="U35" s="148">
        <v>3</v>
      </c>
      <c r="V35" s="117">
        <f t="shared" ref="V35:V41" si="6">SUM(D35:U35)</f>
        <v>13</v>
      </c>
      <c r="W35" s="118">
        <f t="shared" si="1"/>
        <v>227.5</v>
      </c>
      <c r="X35" s="119"/>
      <c r="Y35" s="119"/>
    </row>
    <row r="36" spans="1:25" x14ac:dyDescent="0.25">
      <c r="A36" s="103">
        <v>35</v>
      </c>
      <c r="B36" s="121"/>
      <c r="C36" s="121"/>
      <c r="D36" s="122"/>
      <c r="E36" s="147">
        <v>2</v>
      </c>
      <c r="F36" s="122"/>
      <c r="G36" s="122"/>
      <c r="H36" s="130"/>
      <c r="I36" s="122"/>
      <c r="J36" s="122"/>
      <c r="K36" s="147">
        <v>20</v>
      </c>
      <c r="L36" s="122"/>
      <c r="M36" s="122"/>
      <c r="N36" s="122"/>
      <c r="O36" s="125"/>
      <c r="P36" s="147">
        <v>10</v>
      </c>
      <c r="Q36" s="147">
        <f>8-4</f>
        <v>4</v>
      </c>
      <c r="R36" s="122"/>
      <c r="S36" s="122"/>
      <c r="T36" s="129"/>
      <c r="U36" s="112"/>
      <c r="V36" s="123">
        <f t="shared" si="6"/>
        <v>36</v>
      </c>
      <c r="W36" s="124">
        <f t="shared" si="1"/>
        <v>630</v>
      </c>
      <c r="X36" s="121"/>
      <c r="Y36" s="121"/>
    </row>
    <row r="37" spans="1:25" s="83" customFormat="1" x14ac:dyDescent="0.25">
      <c r="A37" s="113">
        <v>36</v>
      </c>
      <c r="B37" s="119"/>
      <c r="C37" s="119"/>
      <c r="D37" s="157"/>
      <c r="E37" s="157"/>
      <c r="F37" s="157"/>
      <c r="G37" s="157"/>
      <c r="H37" s="162">
        <f>5-1</f>
        <v>4</v>
      </c>
      <c r="I37" s="157"/>
      <c r="J37" s="157"/>
      <c r="K37" s="157"/>
      <c r="L37" s="157"/>
      <c r="M37" s="157"/>
      <c r="N37" s="157"/>
      <c r="O37" s="158"/>
      <c r="P37" s="157"/>
      <c r="Q37" s="157"/>
      <c r="R37" s="157"/>
      <c r="S37" s="157"/>
      <c r="T37" s="157"/>
      <c r="U37" s="148"/>
      <c r="V37" s="117">
        <f t="shared" si="6"/>
        <v>4</v>
      </c>
      <c r="W37" s="118">
        <f t="shared" ref="W37:W52" si="7">ROUND(V37*17.5,2)</f>
        <v>70</v>
      </c>
      <c r="X37" s="119"/>
      <c r="Y37" s="119"/>
    </row>
    <row r="38" spans="1:25" x14ac:dyDescent="0.25">
      <c r="A38" s="103">
        <v>37</v>
      </c>
      <c r="B38" s="121"/>
      <c r="C38" s="121"/>
      <c r="D38" s="147"/>
      <c r="E38" s="147"/>
      <c r="F38" s="147"/>
      <c r="G38" s="147"/>
      <c r="H38" s="167"/>
      <c r="I38" s="147"/>
      <c r="J38" s="147"/>
      <c r="K38" s="147"/>
      <c r="L38" s="147"/>
      <c r="M38" s="147"/>
      <c r="N38" s="147"/>
      <c r="O38" s="149"/>
      <c r="P38" s="147">
        <v>11</v>
      </c>
      <c r="Q38" s="147"/>
      <c r="R38" s="147"/>
      <c r="S38" s="160"/>
      <c r="T38" s="147"/>
      <c r="U38" s="148"/>
      <c r="V38" s="123">
        <f t="shared" si="6"/>
        <v>11</v>
      </c>
      <c r="W38" s="124">
        <f t="shared" si="7"/>
        <v>192.5</v>
      </c>
      <c r="X38" s="121"/>
      <c r="Y38" s="121"/>
    </row>
    <row r="39" spans="1:25" x14ac:dyDescent="0.25">
      <c r="A39" s="104">
        <v>38</v>
      </c>
      <c r="B39" s="119"/>
      <c r="C39" s="119"/>
      <c r="D39" s="157"/>
      <c r="E39" s="157"/>
      <c r="F39" s="157"/>
      <c r="G39" s="157"/>
      <c r="H39" s="167"/>
      <c r="I39" s="157"/>
      <c r="J39" s="157"/>
      <c r="K39" s="157">
        <v>5</v>
      </c>
      <c r="L39" s="157"/>
      <c r="M39" s="157"/>
      <c r="N39" s="157"/>
      <c r="O39" s="158"/>
      <c r="P39" s="157"/>
      <c r="Q39" s="157"/>
      <c r="R39" s="157"/>
      <c r="S39" s="199"/>
      <c r="T39" s="157"/>
      <c r="U39" s="148"/>
      <c r="V39" s="117">
        <f t="shared" si="6"/>
        <v>5</v>
      </c>
      <c r="W39" s="118">
        <f t="shared" si="7"/>
        <v>87.5</v>
      </c>
      <c r="X39" s="119"/>
      <c r="Y39" s="119"/>
    </row>
    <row r="40" spans="1:25" s="83" customFormat="1" x14ac:dyDescent="0.25">
      <c r="A40" s="103">
        <v>39</v>
      </c>
      <c r="B40" s="121"/>
      <c r="C40" s="121"/>
      <c r="D40" s="147"/>
      <c r="E40" s="147"/>
      <c r="F40" s="147"/>
      <c r="G40" s="147"/>
      <c r="H40" s="167"/>
      <c r="I40" s="147"/>
      <c r="J40" s="147"/>
      <c r="K40" s="147"/>
      <c r="L40" s="147">
        <v>5</v>
      </c>
      <c r="M40" s="147"/>
      <c r="N40" s="147"/>
      <c r="O40" s="149"/>
      <c r="P40" s="147"/>
      <c r="Q40" s="147"/>
      <c r="R40" s="147"/>
      <c r="S40" s="160"/>
      <c r="T40" s="147"/>
      <c r="U40" s="148"/>
      <c r="V40" s="123">
        <f t="shared" si="6"/>
        <v>5</v>
      </c>
      <c r="W40" s="124">
        <f t="shared" si="7"/>
        <v>87.5</v>
      </c>
      <c r="X40" s="121"/>
      <c r="Y40" s="121"/>
    </row>
    <row r="41" spans="1:25" s="83" customFormat="1" x14ac:dyDescent="0.25">
      <c r="A41" s="113">
        <v>40</v>
      </c>
      <c r="B41" s="119"/>
      <c r="C41" s="119"/>
      <c r="D41" s="157"/>
      <c r="E41" s="157"/>
      <c r="F41" s="157"/>
      <c r="G41" s="157"/>
      <c r="H41" s="162"/>
      <c r="I41" s="157">
        <v>5</v>
      </c>
      <c r="J41" s="157"/>
      <c r="K41" s="157"/>
      <c r="L41" s="157"/>
      <c r="M41" s="157"/>
      <c r="N41" s="157"/>
      <c r="O41" s="158"/>
      <c r="P41" s="157"/>
      <c r="Q41" s="157"/>
      <c r="R41" s="157"/>
      <c r="S41" s="199"/>
      <c r="T41" s="157"/>
      <c r="U41" s="148"/>
      <c r="V41" s="117">
        <f t="shared" si="6"/>
        <v>5</v>
      </c>
      <c r="W41" s="118">
        <f t="shared" si="7"/>
        <v>87.5</v>
      </c>
      <c r="X41" s="119"/>
      <c r="Y41" s="119"/>
    </row>
    <row r="42" spans="1:25" s="83" customFormat="1" x14ac:dyDescent="0.25">
      <c r="A42" s="103">
        <v>41</v>
      </c>
      <c r="B42" s="121"/>
      <c r="C42" s="121"/>
      <c r="D42" s="147"/>
      <c r="E42" s="147"/>
      <c r="F42" s="147"/>
      <c r="G42" s="147"/>
      <c r="H42" s="167"/>
      <c r="I42" s="147"/>
      <c r="J42" s="147"/>
      <c r="K42" s="147"/>
      <c r="L42" s="147"/>
      <c r="M42" s="147"/>
      <c r="N42" s="147">
        <f>5+5</f>
        <v>10</v>
      </c>
      <c r="O42" s="149"/>
      <c r="P42" s="147"/>
      <c r="Q42" s="147"/>
      <c r="R42" s="147"/>
      <c r="S42" s="147"/>
      <c r="T42" s="147"/>
      <c r="U42" s="148"/>
      <c r="V42" s="123">
        <f t="shared" ref="V42:V46" si="8">SUM(D42:U42)</f>
        <v>10</v>
      </c>
      <c r="W42" s="124">
        <f t="shared" si="7"/>
        <v>175</v>
      </c>
      <c r="X42" s="121"/>
      <c r="Y42" s="121"/>
    </row>
    <row r="43" spans="1:25" x14ac:dyDescent="0.25">
      <c r="A43" s="104">
        <v>42</v>
      </c>
      <c r="B43" s="119"/>
      <c r="C43" s="119"/>
      <c r="D43" s="157"/>
      <c r="E43" s="157"/>
      <c r="F43" s="157"/>
      <c r="G43" s="157"/>
      <c r="H43" s="148"/>
      <c r="I43" s="157"/>
      <c r="J43" s="157"/>
      <c r="K43" s="157"/>
      <c r="L43" s="157"/>
      <c r="M43" s="157"/>
      <c r="N43" s="157"/>
      <c r="O43" s="158"/>
      <c r="P43" s="157"/>
      <c r="Q43" s="157"/>
      <c r="R43" s="157"/>
      <c r="S43" s="157"/>
      <c r="T43" s="168"/>
      <c r="U43" s="148">
        <v>10</v>
      </c>
      <c r="V43" s="117">
        <f t="shared" si="8"/>
        <v>10</v>
      </c>
      <c r="W43" s="118">
        <f t="shared" si="7"/>
        <v>175</v>
      </c>
      <c r="X43" s="119"/>
      <c r="Y43" s="119"/>
    </row>
    <row r="44" spans="1:25" s="83" customFormat="1" x14ac:dyDescent="0.25">
      <c r="A44" s="103">
        <v>43</v>
      </c>
      <c r="B44" s="121"/>
      <c r="C44" s="121"/>
      <c r="D44" s="147"/>
      <c r="E44" s="147">
        <v>2</v>
      </c>
      <c r="F44" s="147"/>
      <c r="G44" s="147"/>
      <c r="H44" s="148"/>
      <c r="I44" s="147"/>
      <c r="J44" s="147"/>
      <c r="K44" s="147"/>
      <c r="L44" s="147"/>
      <c r="M44" s="147"/>
      <c r="N44" s="147"/>
      <c r="O44" s="149"/>
      <c r="P44" s="147"/>
      <c r="Q44" s="147"/>
      <c r="R44" s="147"/>
      <c r="S44" s="147"/>
      <c r="T44" s="152"/>
      <c r="U44" s="148"/>
      <c r="V44" s="123">
        <f t="shared" si="8"/>
        <v>2</v>
      </c>
      <c r="W44" s="124">
        <f t="shared" si="7"/>
        <v>35</v>
      </c>
      <c r="X44" s="121"/>
      <c r="Y44" s="121"/>
    </row>
    <row r="45" spans="1:25" s="83" customFormat="1" x14ac:dyDescent="0.25">
      <c r="A45" s="113">
        <v>44</v>
      </c>
      <c r="B45" s="119"/>
      <c r="C45" s="119"/>
      <c r="D45" s="157"/>
      <c r="E45" s="157"/>
      <c r="F45" s="157"/>
      <c r="G45" s="157"/>
      <c r="H45" s="148"/>
      <c r="I45" s="157"/>
      <c r="J45" s="157"/>
      <c r="K45" s="157"/>
      <c r="L45" s="157"/>
      <c r="M45" s="157"/>
      <c r="N45" s="157"/>
      <c r="O45" s="158"/>
      <c r="P45" s="157"/>
      <c r="Q45" s="157">
        <f>15+0</f>
        <v>15</v>
      </c>
      <c r="R45" s="157"/>
      <c r="S45" s="157"/>
      <c r="T45" s="157"/>
      <c r="U45" s="148"/>
      <c r="V45" s="117">
        <f t="shared" si="8"/>
        <v>15</v>
      </c>
      <c r="W45" s="118">
        <f t="shared" si="7"/>
        <v>262.5</v>
      </c>
      <c r="X45" s="119"/>
      <c r="Y45" s="119"/>
    </row>
    <row r="46" spans="1:25" s="151" customFormat="1" x14ac:dyDescent="0.25">
      <c r="A46" s="103">
        <v>45</v>
      </c>
      <c r="B46" s="121"/>
      <c r="C46" s="121"/>
      <c r="D46" s="147"/>
      <c r="E46" s="147"/>
      <c r="F46" s="147"/>
      <c r="G46" s="147"/>
      <c r="H46" s="148">
        <f>5-1</f>
        <v>4</v>
      </c>
      <c r="I46" s="147"/>
      <c r="J46" s="147"/>
      <c r="K46" s="147"/>
      <c r="L46" s="147"/>
      <c r="M46" s="147"/>
      <c r="N46" s="147"/>
      <c r="O46" s="149"/>
      <c r="P46" s="147"/>
      <c r="Q46" s="147"/>
      <c r="R46" s="147"/>
      <c r="S46" s="147"/>
      <c r="T46" s="147"/>
      <c r="U46" s="148"/>
      <c r="V46" s="123">
        <f t="shared" si="8"/>
        <v>4</v>
      </c>
      <c r="W46" s="124">
        <f t="shared" si="7"/>
        <v>70</v>
      </c>
      <c r="X46" s="121"/>
      <c r="Y46" s="121"/>
    </row>
    <row r="47" spans="1:25" s="196" customFormat="1" x14ac:dyDescent="0.25">
      <c r="A47" s="104">
        <v>46</v>
      </c>
      <c r="B47" s="119"/>
      <c r="C47" s="119"/>
      <c r="D47" s="115"/>
      <c r="E47" s="115"/>
      <c r="F47" s="157">
        <v>10</v>
      </c>
      <c r="G47" s="157">
        <v>4</v>
      </c>
      <c r="H47" s="112"/>
      <c r="I47" s="115"/>
      <c r="J47" s="115"/>
      <c r="K47" s="115"/>
      <c r="L47" s="115"/>
      <c r="M47" s="115"/>
      <c r="N47" s="157">
        <v>5</v>
      </c>
      <c r="O47" s="126"/>
      <c r="P47" s="115"/>
      <c r="Q47" s="157">
        <f>4-4</f>
        <v>0</v>
      </c>
      <c r="R47" s="157">
        <f>8</f>
        <v>8</v>
      </c>
      <c r="S47" s="116"/>
      <c r="T47" s="115"/>
      <c r="U47" s="112"/>
      <c r="V47" s="117">
        <f t="shared" ref="V47:V52" si="9">SUM(D47:U47)</f>
        <v>27</v>
      </c>
      <c r="W47" s="118">
        <f t="shared" si="7"/>
        <v>472.5</v>
      </c>
      <c r="X47" s="119"/>
      <c r="Y47" s="119"/>
    </row>
    <row r="48" spans="1:25" s="120" customFormat="1" x14ac:dyDescent="0.25">
      <c r="A48" s="103">
        <v>47</v>
      </c>
      <c r="B48" s="121"/>
      <c r="C48" s="121"/>
      <c r="D48" s="147"/>
      <c r="E48" s="147"/>
      <c r="F48" s="147"/>
      <c r="G48" s="147"/>
      <c r="H48" s="148"/>
      <c r="I48" s="147">
        <v>5</v>
      </c>
      <c r="J48" s="147">
        <v>16</v>
      </c>
      <c r="K48" s="147"/>
      <c r="L48" s="147">
        <v>5</v>
      </c>
      <c r="M48" s="122"/>
      <c r="N48" s="122"/>
      <c r="O48" s="125"/>
      <c r="P48" s="122"/>
      <c r="Q48" s="122"/>
      <c r="R48" s="122"/>
      <c r="S48" s="122"/>
      <c r="T48" s="122"/>
      <c r="U48" s="148">
        <v>3</v>
      </c>
      <c r="V48" s="123">
        <f t="shared" si="9"/>
        <v>29</v>
      </c>
      <c r="W48" s="124">
        <f t="shared" si="7"/>
        <v>507.5</v>
      </c>
      <c r="X48" s="121"/>
      <c r="Y48" s="121"/>
    </row>
    <row r="49" spans="1:25" s="83" customFormat="1" x14ac:dyDescent="0.25">
      <c r="A49" s="113">
        <v>48</v>
      </c>
      <c r="B49" s="119"/>
      <c r="C49" s="119"/>
      <c r="D49" s="197"/>
      <c r="E49" s="197"/>
      <c r="F49" s="197"/>
      <c r="G49" s="197"/>
      <c r="H49" s="163"/>
      <c r="I49" s="197"/>
      <c r="J49" s="197"/>
      <c r="K49" s="197"/>
      <c r="L49" s="197"/>
      <c r="M49" s="197"/>
      <c r="N49" s="197"/>
      <c r="O49" s="158"/>
      <c r="P49" s="197"/>
      <c r="Q49" s="197"/>
      <c r="R49" s="197"/>
      <c r="S49" s="197"/>
      <c r="T49" s="157"/>
      <c r="U49" s="163">
        <v>3</v>
      </c>
      <c r="V49" s="117">
        <f t="shared" si="9"/>
        <v>3</v>
      </c>
      <c r="W49" s="118">
        <f t="shared" si="7"/>
        <v>52.5</v>
      </c>
      <c r="X49" s="119"/>
      <c r="Y49" s="119"/>
    </row>
    <row r="50" spans="1:25" s="83" customFormat="1" x14ac:dyDescent="0.25">
      <c r="A50" s="103">
        <v>49</v>
      </c>
      <c r="B50" s="121"/>
      <c r="C50" s="121"/>
      <c r="D50" s="161"/>
      <c r="E50" s="161"/>
      <c r="F50" s="161"/>
      <c r="G50" s="161"/>
      <c r="H50" s="163">
        <v>5</v>
      </c>
      <c r="I50" s="161"/>
      <c r="J50" s="161"/>
      <c r="K50" s="161"/>
      <c r="L50" s="161"/>
      <c r="M50" s="161"/>
      <c r="N50" s="161"/>
      <c r="O50" s="149"/>
      <c r="P50" s="161"/>
      <c r="Q50" s="161"/>
      <c r="R50" s="161"/>
      <c r="S50" s="161"/>
      <c r="T50" s="147"/>
      <c r="U50" s="163"/>
      <c r="V50" s="123">
        <f t="shared" si="9"/>
        <v>5</v>
      </c>
      <c r="W50" s="124">
        <f t="shared" si="7"/>
        <v>87.5</v>
      </c>
      <c r="X50" s="121"/>
      <c r="Y50" s="121"/>
    </row>
    <row r="51" spans="1:25" s="83" customFormat="1" x14ac:dyDescent="0.25">
      <c r="A51" s="104">
        <v>50</v>
      </c>
      <c r="B51" s="119"/>
      <c r="C51" s="119"/>
      <c r="D51" s="197"/>
      <c r="E51" s="197"/>
      <c r="F51" s="197"/>
      <c r="G51" s="197"/>
      <c r="H51" s="163"/>
      <c r="I51" s="197"/>
      <c r="J51" s="197">
        <v>16</v>
      </c>
      <c r="K51" s="197"/>
      <c r="L51" s="197"/>
      <c r="M51" s="197"/>
      <c r="N51" s="197"/>
      <c r="O51" s="158"/>
      <c r="P51" s="197"/>
      <c r="Q51" s="197"/>
      <c r="R51" s="197"/>
      <c r="S51" s="198"/>
      <c r="T51" s="168"/>
      <c r="U51" s="163"/>
      <c r="V51" s="117">
        <f t="shared" si="9"/>
        <v>16</v>
      </c>
      <c r="W51" s="118">
        <f t="shared" si="7"/>
        <v>280</v>
      </c>
      <c r="X51" s="119"/>
      <c r="Y51" s="119"/>
    </row>
    <row r="52" spans="1:25" ht="15.75" thickBot="1" x14ac:dyDescent="0.3">
      <c r="A52" s="103">
        <v>51</v>
      </c>
      <c r="B52" s="121"/>
      <c r="C52" s="121"/>
      <c r="D52" s="161">
        <v>40</v>
      </c>
      <c r="E52" s="161">
        <f>1-1</f>
        <v>0</v>
      </c>
      <c r="F52" s="161"/>
      <c r="G52" s="161"/>
      <c r="H52" s="163"/>
      <c r="I52" s="161"/>
      <c r="J52" s="161"/>
      <c r="K52" s="161">
        <v>20</v>
      </c>
      <c r="L52" s="161"/>
      <c r="M52" s="161"/>
      <c r="N52" s="161"/>
      <c r="O52" s="149"/>
      <c r="P52" s="161"/>
      <c r="Q52" s="161" t="s">
        <v>61</v>
      </c>
      <c r="R52" s="161"/>
      <c r="S52" s="161"/>
      <c r="T52" s="147"/>
      <c r="U52" s="163"/>
      <c r="V52" s="123">
        <f t="shared" si="9"/>
        <v>60</v>
      </c>
      <c r="W52" s="124">
        <f t="shared" si="7"/>
        <v>1050</v>
      </c>
      <c r="X52" s="121"/>
      <c r="Y52" s="121"/>
    </row>
    <row r="53" spans="1:25" ht="15.75" thickBot="1" x14ac:dyDescent="0.3">
      <c r="A53" s="19"/>
      <c r="D53" s="20">
        <f t="shared" ref="D53:W53" si="10">SUM(D2:D52)</f>
        <v>473</v>
      </c>
      <c r="E53" s="21">
        <f t="shared" si="10"/>
        <v>15</v>
      </c>
      <c r="F53" s="21">
        <f t="shared" si="10"/>
        <v>20</v>
      </c>
      <c r="G53" s="21">
        <f t="shared" si="10"/>
        <v>8</v>
      </c>
      <c r="H53" s="144">
        <f t="shared" si="10"/>
        <v>69</v>
      </c>
      <c r="I53" s="21">
        <f t="shared" si="10"/>
        <v>15</v>
      </c>
      <c r="J53" s="22">
        <f t="shared" si="10"/>
        <v>32</v>
      </c>
      <c r="K53" s="20">
        <f t="shared" si="10"/>
        <v>195</v>
      </c>
      <c r="L53" s="21">
        <f t="shared" si="10"/>
        <v>45</v>
      </c>
      <c r="M53" s="22">
        <f t="shared" si="10"/>
        <v>0</v>
      </c>
      <c r="N53" s="23">
        <f t="shared" si="10"/>
        <v>55</v>
      </c>
      <c r="O53" s="24">
        <f t="shared" si="10"/>
        <v>25</v>
      </c>
      <c r="P53" s="25">
        <f t="shared" si="10"/>
        <v>21</v>
      </c>
      <c r="Q53" s="25">
        <f t="shared" si="10"/>
        <v>50</v>
      </c>
      <c r="R53" s="26">
        <f t="shared" si="10"/>
        <v>52</v>
      </c>
      <c r="S53" s="27">
        <f t="shared" si="10"/>
        <v>0</v>
      </c>
      <c r="T53" s="28">
        <f t="shared" si="10"/>
        <v>0</v>
      </c>
      <c r="U53" s="135">
        <f t="shared" si="10"/>
        <v>61</v>
      </c>
      <c r="V53" s="28">
        <f t="shared" si="10"/>
        <v>1136</v>
      </c>
      <c r="W53" s="29">
        <f t="shared" si="10"/>
        <v>19880</v>
      </c>
    </row>
    <row r="54" spans="1:25" ht="15.75" thickBot="1" x14ac:dyDescent="0.3">
      <c r="A54" s="19"/>
      <c r="D54" s="30">
        <f>(D53+E53+F53+G53+H53+I53+J53)*17.5</f>
        <v>11060</v>
      </c>
      <c r="E54" s="31" t="s">
        <v>10</v>
      </c>
      <c r="F54" s="32"/>
      <c r="G54" s="32"/>
      <c r="H54" s="145"/>
      <c r="I54" s="32"/>
      <c r="J54" s="32"/>
      <c r="K54" s="33">
        <f>(K53+L53+M53)*17.5</f>
        <v>4200</v>
      </c>
      <c r="L54" s="34"/>
      <c r="M54" s="35"/>
      <c r="N54" s="36">
        <f>(N53+O53+P53+Q53+R53)*17.5</f>
        <v>3552.5</v>
      </c>
      <c r="O54" s="37"/>
      <c r="P54" s="38"/>
      <c r="Q54" s="38"/>
      <c r="R54" s="39"/>
      <c r="S54" s="106">
        <f>(S53+T53)*17.5</f>
        <v>0</v>
      </c>
      <c r="T54" s="107" t="s">
        <v>11</v>
      </c>
      <c r="U54" s="40">
        <f>U53*17.5</f>
        <v>1067.5</v>
      </c>
      <c r="V54" s="41">
        <f>V53*17.5</f>
        <v>19880</v>
      </c>
      <c r="W54" s="42" t="s">
        <v>12</v>
      </c>
    </row>
    <row r="55" spans="1:25" ht="77.25" x14ac:dyDescent="0.25">
      <c r="A55" s="43"/>
      <c r="D55" s="44">
        <v>11340</v>
      </c>
      <c r="E55" s="45" t="s">
        <v>13</v>
      </c>
      <c r="F55" s="46" t="s">
        <v>14</v>
      </c>
      <c r="G55" s="47"/>
      <c r="H55" s="146"/>
      <c r="I55" s="47"/>
      <c r="J55" s="46"/>
      <c r="K55" s="48">
        <v>4200</v>
      </c>
      <c r="L55" s="49" t="s">
        <v>15</v>
      </c>
      <c r="M55" s="50" t="s">
        <v>16</v>
      </c>
      <c r="N55" s="51">
        <v>4550</v>
      </c>
      <c r="O55" s="52" t="s">
        <v>17</v>
      </c>
      <c r="P55" s="37"/>
      <c r="Q55" s="37"/>
      <c r="R55" s="37"/>
      <c r="S55" s="108"/>
      <c r="T55" s="109" t="s">
        <v>18</v>
      </c>
      <c r="U55" s="53">
        <v>1067.5</v>
      </c>
      <c r="V55" s="54"/>
      <c r="W55" s="42"/>
      <c r="X55" s="55"/>
    </row>
    <row r="56" spans="1:25" ht="15.75" thickBot="1" x14ac:dyDescent="0.3">
      <c r="A56" s="56"/>
      <c r="D56" s="57">
        <f>D55-D54</f>
        <v>280</v>
      </c>
      <c r="E56" s="12" t="s">
        <v>19</v>
      </c>
      <c r="F56" s="47"/>
      <c r="G56" s="47"/>
      <c r="H56" s="146"/>
      <c r="I56" s="47"/>
      <c r="J56" s="47"/>
      <c r="K56" s="48">
        <f>K55-K54</f>
        <v>0</v>
      </c>
      <c r="L56" s="58" t="s">
        <v>19</v>
      </c>
      <c r="M56" s="59"/>
      <c r="N56" s="51">
        <f>N55-N54</f>
        <v>997.5</v>
      </c>
      <c r="O56" s="60" t="s">
        <v>20</v>
      </c>
      <c r="P56" s="61"/>
      <c r="Q56" s="61"/>
      <c r="R56" s="61"/>
      <c r="S56" s="108">
        <f>S55-S54</f>
        <v>0</v>
      </c>
      <c r="T56" s="110" t="s">
        <v>20</v>
      </c>
      <c r="U56" s="62">
        <f>U55-U54</f>
        <v>0</v>
      </c>
      <c r="W56" s="54"/>
      <c r="X56" s="55"/>
    </row>
    <row r="57" spans="1:25" x14ac:dyDescent="0.25">
      <c r="A57" s="56"/>
      <c r="E57" s="55"/>
      <c r="F57" s="63"/>
      <c r="G57" s="63"/>
      <c r="H57" s="137"/>
      <c r="I57" s="63"/>
      <c r="J57" s="63"/>
      <c r="K57" s="64"/>
      <c r="L57" s="65"/>
      <c r="M57" s="63"/>
      <c r="N57" s="111"/>
      <c r="O57" s="63"/>
      <c r="P57" s="63"/>
      <c r="Q57" s="63"/>
      <c r="R57" s="63"/>
      <c r="S57" s="55"/>
      <c r="T57" s="55"/>
      <c r="U57" s="66"/>
      <c r="W57" s="54"/>
      <c r="X57" s="67"/>
    </row>
    <row r="58" spans="1:25" x14ac:dyDescent="0.25">
      <c r="A58" s="56"/>
      <c r="E58" s="56"/>
      <c r="F58" s="56"/>
      <c r="G58" s="56"/>
      <c r="H58" s="138"/>
      <c r="I58" s="56"/>
      <c r="J58" s="56"/>
      <c r="K58" s="56"/>
      <c r="L58" s="56"/>
      <c r="M58" s="56"/>
      <c r="N58" s="56"/>
      <c r="O58" s="56"/>
      <c r="P58" s="56"/>
      <c r="Q58" s="56"/>
      <c r="T58" s="55"/>
      <c r="U58" s="66"/>
      <c r="W58" s="54"/>
    </row>
    <row r="59" spans="1:25" ht="16.5" thickBot="1" x14ac:dyDescent="0.3">
      <c r="A59" s="56"/>
      <c r="E59" s="68"/>
      <c r="F59" s="56"/>
      <c r="G59" s="69"/>
      <c r="H59" s="139"/>
      <c r="I59" s="69"/>
      <c r="J59" s="70"/>
      <c r="K59" s="70"/>
      <c r="L59" s="70"/>
      <c r="M59" s="70"/>
      <c r="N59" s="71"/>
      <c r="O59" s="70"/>
      <c r="P59" s="70"/>
      <c r="Q59" s="70"/>
      <c r="R59" s="72"/>
      <c r="S59" s="55"/>
      <c r="T59" s="55"/>
      <c r="U59" s="66"/>
      <c r="W59" s="54"/>
    </row>
    <row r="60" spans="1:25" x14ac:dyDescent="0.25">
      <c r="A60" s="56"/>
      <c r="B60" t="s">
        <v>50</v>
      </c>
      <c r="E60" s="70"/>
      <c r="F60" s="56"/>
      <c r="G60" s="70"/>
      <c r="H60" s="140"/>
      <c r="I60" s="70"/>
      <c r="J60" s="70"/>
      <c r="K60" s="70"/>
      <c r="L60" s="70"/>
      <c r="M60" s="70"/>
      <c r="N60" s="73" t="s">
        <v>21</v>
      </c>
      <c r="O60" s="74"/>
      <c r="P60" s="74"/>
      <c r="Q60" s="75">
        <v>21157.5</v>
      </c>
      <c r="R60" s="72"/>
      <c r="S60" s="55"/>
      <c r="T60" s="55"/>
      <c r="U60" s="76"/>
      <c r="V60" s="41"/>
      <c r="W60" s="55"/>
    </row>
    <row r="61" spans="1:25" x14ac:dyDescent="0.25">
      <c r="A61" s="56"/>
      <c r="B61" t="s">
        <v>51</v>
      </c>
      <c r="E61" s="69"/>
      <c r="F61" s="56"/>
      <c r="G61" s="69"/>
      <c r="H61" s="139"/>
      <c r="I61" s="69"/>
      <c r="J61" s="70"/>
      <c r="K61" s="70"/>
      <c r="L61" s="70"/>
      <c r="M61" s="70"/>
      <c r="N61" s="77" t="s">
        <v>12</v>
      </c>
      <c r="O61" s="78"/>
      <c r="P61" s="78"/>
      <c r="Q61" s="79">
        <f>V54</f>
        <v>19880</v>
      </c>
      <c r="S61" s="55"/>
      <c r="T61" s="55"/>
      <c r="U61" s="76"/>
      <c r="V61" s="41"/>
      <c r="W61" s="55"/>
      <c r="X61" s="72"/>
    </row>
    <row r="62" spans="1:25" ht="15.75" thickBot="1" x14ac:dyDescent="0.3">
      <c r="A62" s="56"/>
      <c r="E62" s="69"/>
      <c r="F62" s="56"/>
      <c r="G62" s="69"/>
      <c r="H62" s="139"/>
      <c r="I62" s="69"/>
      <c r="J62" s="70"/>
      <c r="K62" s="70"/>
      <c r="L62" s="70"/>
      <c r="M62" s="70"/>
      <c r="N62" s="80" t="s">
        <v>22</v>
      </c>
      <c r="O62" s="81"/>
      <c r="P62" s="81"/>
      <c r="Q62" s="82">
        <f>D56+K56+N56+S56+U56</f>
        <v>1277.5</v>
      </c>
      <c r="R62" s="72"/>
      <c r="S62" s="55"/>
      <c r="T62" s="55"/>
      <c r="U62" s="76"/>
      <c r="V62" s="41"/>
      <c r="W62" s="55"/>
    </row>
    <row r="63" spans="1:25" x14ac:dyDescent="0.25">
      <c r="A63" s="56"/>
      <c r="B63" t="s">
        <v>62</v>
      </c>
      <c r="C63" s="83"/>
      <c r="D63" s="83"/>
      <c r="E63" s="68"/>
      <c r="F63" s="84"/>
      <c r="G63" s="69"/>
      <c r="H63" s="139"/>
      <c r="I63" s="69"/>
      <c r="J63" s="70"/>
      <c r="K63" s="70"/>
      <c r="L63" s="70"/>
      <c r="M63" s="70"/>
      <c r="N63" s="70"/>
      <c r="O63" s="70"/>
      <c r="P63" s="70"/>
      <c r="Q63" s="70"/>
      <c r="R63" s="72"/>
      <c r="S63" s="55"/>
      <c r="T63" s="55"/>
      <c r="U63" s="76"/>
      <c r="V63" s="41"/>
      <c r="W63" s="55"/>
      <c r="X63" s="55"/>
      <c r="Y63" s="55"/>
    </row>
    <row r="64" spans="1:25" x14ac:dyDescent="0.25">
      <c r="A64" s="56"/>
      <c r="E64" s="68"/>
      <c r="F64" s="56"/>
      <c r="G64" s="69"/>
      <c r="H64" s="139"/>
      <c r="I64" s="69"/>
      <c r="J64" s="69"/>
      <c r="K64" s="69"/>
      <c r="L64" s="69"/>
      <c r="M64" s="69"/>
      <c r="N64" s="56"/>
      <c r="O64" s="56"/>
      <c r="P64" s="56"/>
      <c r="Q64" s="56"/>
      <c r="R64" s="72"/>
      <c r="S64" s="55"/>
      <c r="T64" s="55"/>
      <c r="U64" s="55"/>
      <c r="V64" s="85"/>
      <c r="W64" s="41"/>
      <c r="X64" s="55"/>
      <c r="Y64" s="55"/>
    </row>
    <row r="65" spans="1:25" x14ac:dyDescent="0.25">
      <c r="A65" s="56"/>
      <c r="B65" t="s">
        <v>69</v>
      </c>
      <c r="E65" s="68"/>
      <c r="F65" s="56"/>
      <c r="G65" s="69"/>
      <c r="H65" s="139"/>
      <c r="I65" s="69"/>
      <c r="J65" s="70"/>
      <c r="K65" s="70"/>
      <c r="L65" s="70"/>
      <c r="M65" s="70"/>
      <c r="N65" s="56"/>
      <c r="O65" s="56"/>
      <c r="P65" s="56"/>
      <c r="Q65" s="56"/>
      <c r="R65" s="86"/>
      <c r="S65" s="55"/>
      <c r="T65" s="55"/>
      <c r="U65" s="55"/>
      <c r="V65" s="85"/>
      <c r="W65" s="41"/>
      <c r="X65" s="55"/>
      <c r="Y65" s="55"/>
    </row>
    <row r="66" spans="1:25" x14ac:dyDescent="0.25">
      <c r="A66" s="56"/>
      <c r="B66" t="s">
        <v>70</v>
      </c>
      <c r="E66" s="68"/>
      <c r="F66" s="87"/>
      <c r="G66" s="88"/>
      <c r="H66" s="141"/>
      <c r="I66" s="88"/>
      <c r="J66" s="70"/>
      <c r="K66" s="70"/>
      <c r="L66" s="70"/>
      <c r="M66" s="70"/>
      <c r="N66" s="56"/>
      <c r="O66" s="56"/>
      <c r="P66" s="56"/>
      <c r="Q66" s="56"/>
      <c r="R66" s="86"/>
      <c r="S66" s="55"/>
      <c r="T66" s="55"/>
      <c r="U66" s="85"/>
      <c r="V66" s="41"/>
      <c r="W66" s="55"/>
      <c r="X66" s="55"/>
      <c r="Y66" s="55"/>
    </row>
    <row r="67" spans="1:25" x14ac:dyDescent="0.25">
      <c r="A67" s="56"/>
      <c r="E67" s="68"/>
      <c r="F67" s="56"/>
      <c r="G67" s="69"/>
      <c r="H67" s="139"/>
      <c r="I67" s="69"/>
      <c r="J67" s="70"/>
      <c r="K67" s="70"/>
      <c r="L67" s="70"/>
      <c r="M67" s="70"/>
      <c r="N67" s="70"/>
      <c r="O67" s="70"/>
      <c r="P67" s="70"/>
      <c r="Q67" s="70"/>
      <c r="R67" s="86"/>
      <c r="S67" s="55"/>
      <c r="T67" s="55"/>
      <c r="U67" s="89"/>
      <c r="V67" s="90"/>
      <c r="W67" s="55"/>
      <c r="X67" s="55"/>
      <c r="Y67" s="55"/>
    </row>
    <row r="68" spans="1:25" x14ac:dyDescent="0.25">
      <c r="A68" s="56"/>
      <c r="E68" s="68"/>
      <c r="F68" s="56"/>
      <c r="G68" s="69"/>
      <c r="H68" s="139"/>
      <c r="I68" s="69"/>
      <c r="J68" s="91"/>
      <c r="K68" s="91"/>
      <c r="L68" s="91"/>
      <c r="M68" s="91"/>
      <c r="N68" s="91"/>
      <c r="O68" s="91"/>
      <c r="P68" s="91"/>
      <c r="Q68" s="91"/>
      <c r="R68" s="92"/>
      <c r="S68" s="55"/>
      <c r="T68" s="55"/>
      <c r="U68" s="55"/>
      <c r="V68" s="41"/>
      <c r="W68" s="55"/>
      <c r="X68" s="55"/>
      <c r="Y68" s="55"/>
    </row>
    <row r="69" spans="1:25" x14ac:dyDescent="0.25">
      <c r="A69" s="56"/>
      <c r="F69" s="56"/>
      <c r="G69" s="91"/>
      <c r="H69" s="142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2"/>
      <c r="T69" s="55"/>
      <c r="W69" s="54"/>
    </row>
    <row r="70" spans="1:25" x14ac:dyDescent="0.25">
      <c r="A70" s="56"/>
      <c r="F70" s="56"/>
      <c r="G70" s="56"/>
      <c r="H70" s="138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92"/>
      <c r="T70" s="55"/>
      <c r="W70" s="54"/>
    </row>
    <row r="71" spans="1:25" x14ac:dyDescent="0.25">
      <c r="A71" s="56"/>
      <c r="F71" s="56"/>
      <c r="G71" s="56"/>
      <c r="H71" s="138"/>
      <c r="I71" s="56"/>
      <c r="J71" s="56"/>
      <c r="K71" s="56"/>
      <c r="L71" s="56"/>
      <c r="M71" s="56"/>
      <c r="N71" s="56"/>
      <c r="O71" s="56"/>
      <c r="P71" s="56"/>
      <c r="Q71" s="56"/>
      <c r="R71" s="56"/>
      <c r="T71" s="55"/>
      <c r="W71" s="54"/>
    </row>
    <row r="72" spans="1:25" x14ac:dyDescent="0.25">
      <c r="A72" s="56"/>
      <c r="D72" s="56"/>
      <c r="E72" s="56"/>
      <c r="F72" s="56"/>
      <c r="G72" s="56"/>
      <c r="H72" s="138"/>
      <c r="I72" s="56"/>
      <c r="J72" s="56"/>
      <c r="K72" s="56"/>
      <c r="L72" s="56"/>
      <c r="M72" s="56"/>
      <c r="N72" s="56"/>
      <c r="O72" s="56"/>
      <c r="P72" s="56"/>
      <c r="Q72" s="56"/>
      <c r="R72" s="56"/>
      <c r="W72" s="54"/>
    </row>
    <row r="73" spans="1:25" x14ac:dyDescent="0.25">
      <c r="A73" s="56"/>
      <c r="C73" s="55"/>
      <c r="D73" s="63"/>
      <c r="E73" s="93"/>
      <c r="F73" s="93"/>
      <c r="G73" s="63"/>
      <c r="H73" s="137"/>
      <c r="I73" s="63"/>
      <c r="J73" s="56"/>
      <c r="K73" s="56"/>
      <c r="L73" s="56"/>
      <c r="M73" s="56"/>
      <c r="N73" s="56"/>
      <c r="O73" s="56"/>
      <c r="P73" s="56"/>
      <c r="Q73" s="56"/>
      <c r="R73" s="56"/>
      <c r="W73" s="54"/>
    </row>
  </sheetData>
  <pageMargins left="0.7" right="0.7" top="0.75" bottom="0.75" header="0.51180555555555496" footer="0.51180555555555496"/>
  <pageSetup paperSize="8" scale="62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3"/>
  <sheetViews>
    <sheetView topLeftCell="B34" workbookViewId="0">
      <selection activeCell="B2" sqref="B2:C52"/>
    </sheetView>
  </sheetViews>
  <sheetFormatPr defaultRowHeight="15" x14ac:dyDescent="0.25"/>
  <cols>
    <col min="1" max="1" width="8.7109375" customWidth="1"/>
    <col min="2" max="2" width="16.28515625" customWidth="1"/>
    <col min="3" max="3" width="18.7109375" customWidth="1"/>
    <col min="5" max="7" width="8.7109375" customWidth="1"/>
    <col min="8" max="8" width="8.7109375" style="120" customWidth="1"/>
    <col min="9" max="10" width="8.7109375" customWidth="1"/>
    <col min="11" max="11" width="10.140625" customWidth="1"/>
    <col min="12" max="13" width="8.7109375" customWidth="1"/>
    <col min="14" max="14" width="22.28515625" customWidth="1"/>
    <col min="15" max="16" width="8.7109375" customWidth="1"/>
    <col min="17" max="17" width="10.7109375" customWidth="1"/>
    <col min="18" max="18" width="9.140625" customWidth="1"/>
    <col min="19" max="19" width="9.7109375" customWidth="1"/>
    <col min="20" max="20" width="8.7109375" customWidth="1"/>
    <col min="21" max="21" width="9.42578125" customWidth="1"/>
    <col min="22" max="22" width="10.5703125" customWidth="1"/>
    <col min="23" max="23" width="11.5703125" customWidth="1"/>
    <col min="24" max="24" width="9.7109375" customWidth="1"/>
    <col min="25" max="25" width="17.85546875" customWidth="1"/>
    <col min="26" max="1025" width="8.7109375" customWidth="1"/>
  </cols>
  <sheetData>
    <row r="1" spans="1:25" ht="98.25" x14ac:dyDescent="0.25">
      <c r="A1" s="1"/>
      <c r="B1" s="105" t="s">
        <v>42</v>
      </c>
      <c r="C1" s="2"/>
      <c r="D1" s="3" t="s">
        <v>47</v>
      </c>
      <c r="E1" s="3" t="s">
        <v>0</v>
      </c>
      <c r="F1" s="3" t="s">
        <v>1</v>
      </c>
      <c r="G1" s="3" t="s">
        <v>2</v>
      </c>
      <c r="H1" s="143" t="s">
        <v>44</v>
      </c>
      <c r="I1" s="3" t="s">
        <v>43</v>
      </c>
      <c r="J1" s="3" t="s">
        <v>3</v>
      </c>
      <c r="K1" s="3" t="s">
        <v>4</v>
      </c>
      <c r="L1" s="3" t="s">
        <v>5</v>
      </c>
      <c r="M1" s="3"/>
      <c r="N1" s="3" t="s">
        <v>45</v>
      </c>
      <c r="O1" s="3" t="s">
        <v>6</v>
      </c>
      <c r="P1" s="3" t="s">
        <v>46</v>
      </c>
      <c r="Q1" s="3" t="s">
        <v>7</v>
      </c>
      <c r="R1" s="3" t="s">
        <v>48</v>
      </c>
      <c r="S1" s="3"/>
      <c r="T1" s="4"/>
      <c r="U1" s="3" t="s">
        <v>49</v>
      </c>
      <c r="V1" s="5" t="s">
        <v>8</v>
      </c>
      <c r="W1" s="6" t="s">
        <v>9</v>
      </c>
      <c r="X1" s="7"/>
      <c r="Y1" s="8"/>
    </row>
    <row r="2" spans="1:25" s="83" customFormat="1" x14ac:dyDescent="0.25">
      <c r="A2" s="103">
        <v>1</v>
      </c>
      <c r="B2" s="9"/>
      <c r="C2" s="9"/>
      <c r="D2" s="153">
        <v>125</v>
      </c>
      <c r="E2" s="153">
        <v>2</v>
      </c>
      <c r="F2" s="153">
        <v>10</v>
      </c>
      <c r="G2" s="153"/>
      <c r="H2" s="169"/>
      <c r="I2" s="153"/>
      <c r="J2" s="153"/>
      <c r="K2" s="153">
        <v>20</v>
      </c>
      <c r="L2" s="153"/>
      <c r="M2" s="153"/>
      <c r="N2" s="153"/>
      <c r="O2" s="154"/>
      <c r="P2" s="153"/>
      <c r="Q2" s="153"/>
      <c r="R2" s="153"/>
      <c r="S2" s="153"/>
      <c r="T2" s="153"/>
      <c r="U2" s="156"/>
      <c r="V2" s="170">
        <f t="shared" ref="V2:V7" si="0">SUM(D2:U2)</f>
        <v>157</v>
      </c>
      <c r="W2" s="171">
        <f t="shared" ref="W2:W52" si="1">ROUND(V2*17.5,2)</f>
        <v>2747.5</v>
      </c>
      <c r="X2" s="9">
        <f t="shared" ref="X2:Y17" si="2">B2</f>
        <v>0</v>
      </c>
      <c r="Y2" s="9">
        <f t="shared" si="2"/>
        <v>0</v>
      </c>
    </row>
    <row r="3" spans="1:25" s="83" customFormat="1" x14ac:dyDescent="0.25">
      <c r="A3" s="104">
        <v>2</v>
      </c>
      <c r="B3" s="189"/>
      <c r="C3" s="189"/>
      <c r="D3" s="190"/>
      <c r="E3" s="190"/>
      <c r="F3" s="190"/>
      <c r="G3" s="190"/>
      <c r="H3" s="167"/>
      <c r="I3" s="190"/>
      <c r="J3" s="190"/>
      <c r="K3" s="190">
        <v>20</v>
      </c>
      <c r="L3" s="190"/>
      <c r="M3" s="190"/>
      <c r="N3" s="190"/>
      <c r="O3" s="191"/>
      <c r="P3" s="190"/>
      <c r="Q3" s="190"/>
      <c r="R3" s="190"/>
      <c r="S3" s="190"/>
      <c r="T3" s="190"/>
      <c r="U3" s="148"/>
      <c r="V3" s="192">
        <f t="shared" si="0"/>
        <v>20</v>
      </c>
      <c r="W3" s="13">
        <f t="shared" si="1"/>
        <v>350</v>
      </c>
      <c r="X3" s="189">
        <f t="shared" si="2"/>
        <v>0</v>
      </c>
      <c r="Y3" s="189">
        <f t="shared" si="2"/>
        <v>0</v>
      </c>
    </row>
    <row r="4" spans="1:25" s="83" customFormat="1" x14ac:dyDescent="0.25">
      <c r="A4" s="103">
        <v>3</v>
      </c>
      <c r="B4" s="9"/>
      <c r="C4" s="9"/>
      <c r="D4" s="153">
        <v>43</v>
      </c>
      <c r="E4" s="153"/>
      <c r="F4" s="153"/>
      <c r="G4" s="153"/>
      <c r="H4" s="148">
        <v>10</v>
      </c>
      <c r="I4" s="172"/>
      <c r="J4" s="153"/>
      <c r="K4" s="153"/>
      <c r="L4" s="153"/>
      <c r="M4" s="153"/>
      <c r="N4" s="153"/>
      <c r="O4" s="154"/>
      <c r="P4" s="153"/>
      <c r="Q4" s="153"/>
      <c r="R4" s="153"/>
      <c r="S4" s="153"/>
      <c r="T4" s="155"/>
      <c r="U4" s="156"/>
      <c r="V4" s="170">
        <f t="shared" si="0"/>
        <v>53</v>
      </c>
      <c r="W4" s="171">
        <f t="shared" si="1"/>
        <v>927.5</v>
      </c>
      <c r="X4" s="9">
        <f t="shared" si="2"/>
        <v>0</v>
      </c>
      <c r="Y4" s="9">
        <f t="shared" si="2"/>
        <v>0</v>
      </c>
    </row>
    <row r="5" spans="1:25" s="120" customFormat="1" x14ac:dyDescent="0.25">
      <c r="A5" s="113">
        <v>4</v>
      </c>
      <c r="B5" s="119"/>
      <c r="C5" s="119"/>
      <c r="D5" s="157"/>
      <c r="E5" s="157"/>
      <c r="F5" s="157"/>
      <c r="G5" s="157"/>
      <c r="H5" s="148"/>
      <c r="I5" s="157"/>
      <c r="J5" s="157"/>
      <c r="K5" s="157">
        <v>5</v>
      </c>
      <c r="L5" s="157"/>
      <c r="M5" s="157"/>
      <c r="N5" s="157"/>
      <c r="O5" s="158"/>
      <c r="P5" s="157"/>
      <c r="Q5" s="157"/>
      <c r="R5" s="157"/>
      <c r="S5" s="157"/>
      <c r="T5" s="168"/>
      <c r="U5" s="148"/>
      <c r="V5" s="117">
        <f t="shared" si="0"/>
        <v>5</v>
      </c>
      <c r="W5" s="13">
        <f t="shared" si="1"/>
        <v>87.5</v>
      </c>
      <c r="X5" s="119">
        <f t="shared" si="2"/>
        <v>0</v>
      </c>
      <c r="Y5" s="119">
        <f t="shared" si="2"/>
        <v>0</v>
      </c>
    </row>
    <row r="6" spans="1:25" s="83" customFormat="1" x14ac:dyDescent="0.25">
      <c r="A6" s="103">
        <v>5</v>
      </c>
      <c r="B6" s="121"/>
      <c r="C6" s="121"/>
      <c r="D6" s="147"/>
      <c r="E6" s="147">
        <f>2-1</f>
        <v>1</v>
      </c>
      <c r="F6" s="147"/>
      <c r="G6" s="147"/>
      <c r="H6" s="148"/>
      <c r="I6" s="147"/>
      <c r="J6" s="147"/>
      <c r="K6" s="147"/>
      <c r="L6" s="147"/>
      <c r="M6" s="147"/>
      <c r="N6" s="147"/>
      <c r="O6" s="149"/>
      <c r="P6" s="147"/>
      <c r="Q6" s="147"/>
      <c r="R6" s="147">
        <v>20</v>
      </c>
      <c r="S6" s="147"/>
      <c r="T6" s="152"/>
      <c r="U6" s="148"/>
      <c r="V6" s="123">
        <f t="shared" si="0"/>
        <v>21</v>
      </c>
      <c r="W6" s="171">
        <f t="shared" si="1"/>
        <v>367.5</v>
      </c>
      <c r="X6" s="121">
        <f t="shared" si="2"/>
        <v>0</v>
      </c>
      <c r="Y6" s="121">
        <f t="shared" si="2"/>
        <v>0</v>
      </c>
    </row>
    <row r="7" spans="1:25" s="179" customFormat="1" x14ac:dyDescent="0.25">
      <c r="A7" s="104">
        <v>6</v>
      </c>
      <c r="B7" s="173"/>
      <c r="C7" s="173"/>
      <c r="D7" s="174">
        <v>55</v>
      </c>
      <c r="E7" s="174"/>
      <c r="F7" s="174"/>
      <c r="G7" s="174"/>
      <c r="H7" s="148"/>
      <c r="I7" s="174"/>
      <c r="J7" s="174"/>
      <c r="K7" s="174"/>
      <c r="L7" s="174"/>
      <c r="M7" s="174"/>
      <c r="N7" s="174"/>
      <c r="O7" s="175"/>
      <c r="P7" s="174"/>
      <c r="Q7" s="174"/>
      <c r="R7" s="174"/>
      <c r="S7" s="174"/>
      <c r="T7" s="176"/>
      <c r="U7" s="156">
        <v>15</v>
      </c>
      <c r="V7" s="177">
        <f t="shared" si="0"/>
        <v>70</v>
      </c>
      <c r="W7" s="13">
        <f t="shared" si="1"/>
        <v>1225</v>
      </c>
      <c r="X7" s="173">
        <f t="shared" si="2"/>
        <v>0</v>
      </c>
      <c r="Y7" s="173">
        <f t="shared" si="2"/>
        <v>0</v>
      </c>
    </row>
    <row r="8" spans="1:25" s="83" customFormat="1" x14ac:dyDescent="0.25">
      <c r="A8" s="103">
        <v>7</v>
      </c>
      <c r="B8" s="9"/>
      <c r="C8" s="9"/>
      <c r="D8" s="153"/>
      <c r="E8" s="153"/>
      <c r="F8" s="153"/>
      <c r="G8" s="153"/>
      <c r="H8" s="148"/>
      <c r="I8" s="153"/>
      <c r="J8" s="153"/>
      <c r="K8" s="153">
        <v>15</v>
      </c>
      <c r="L8" s="153"/>
      <c r="M8" s="153"/>
      <c r="N8" s="153"/>
      <c r="O8" s="154"/>
      <c r="P8" s="153"/>
      <c r="Q8" s="153"/>
      <c r="R8" s="153"/>
      <c r="S8" s="153"/>
      <c r="T8" s="155"/>
      <c r="U8" s="156"/>
      <c r="V8" s="170">
        <f t="shared" ref="V8:V9" si="3">SUM(D8:U8)</f>
        <v>15</v>
      </c>
      <c r="W8" s="171">
        <f t="shared" si="1"/>
        <v>262.5</v>
      </c>
      <c r="X8" s="9">
        <f t="shared" si="2"/>
        <v>0</v>
      </c>
      <c r="Y8" s="9">
        <f t="shared" si="2"/>
        <v>0</v>
      </c>
    </row>
    <row r="9" spans="1:25" s="179" customFormat="1" x14ac:dyDescent="0.25">
      <c r="A9" s="113">
        <v>8</v>
      </c>
      <c r="B9" s="173"/>
      <c r="C9" s="173"/>
      <c r="D9" s="174"/>
      <c r="E9" s="174"/>
      <c r="F9" s="174"/>
      <c r="G9" s="174"/>
      <c r="H9" s="148"/>
      <c r="I9" s="174">
        <v>5</v>
      </c>
      <c r="J9" s="174"/>
      <c r="K9" s="174"/>
      <c r="L9" s="174"/>
      <c r="M9" s="174"/>
      <c r="N9" s="174"/>
      <c r="O9" s="175"/>
      <c r="P9" s="174"/>
      <c r="Q9" s="174"/>
      <c r="R9" s="174">
        <v>8</v>
      </c>
      <c r="S9" s="174"/>
      <c r="T9" s="176"/>
      <c r="U9" s="156"/>
      <c r="V9" s="177">
        <f t="shared" si="3"/>
        <v>13</v>
      </c>
      <c r="W9" s="13">
        <f t="shared" si="1"/>
        <v>227.5</v>
      </c>
      <c r="X9" s="173">
        <f t="shared" si="2"/>
        <v>0</v>
      </c>
      <c r="Y9" s="173">
        <f t="shared" si="2"/>
        <v>0</v>
      </c>
    </row>
    <row r="10" spans="1:25" s="14" customFormat="1" x14ac:dyDescent="0.25">
      <c r="A10" s="103">
        <v>9</v>
      </c>
      <c r="B10" s="121"/>
      <c r="C10" s="121"/>
      <c r="D10" s="147"/>
      <c r="E10" s="147"/>
      <c r="F10" s="147"/>
      <c r="G10" s="147"/>
      <c r="H10" s="148">
        <v>10</v>
      </c>
      <c r="I10" s="122"/>
      <c r="J10" s="122"/>
      <c r="K10" s="122"/>
      <c r="L10" s="122"/>
      <c r="M10" s="122"/>
      <c r="N10" s="122"/>
      <c r="O10" s="125"/>
      <c r="P10" s="122"/>
      <c r="Q10" s="147">
        <f>4-4</f>
        <v>0</v>
      </c>
      <c r="R10" s="122"/>
      <c r="S10" s="122"/>
      <c r="T10" s="122"/>
      <c r="U10" s="112"/>
      <c r="V10" s="123">
        <f t="shared" ref="V10:V41" si="4">SUM(D10:U10)</f>
        <v>10</v>
      </c>
      <c r="W10" s="171">
        <f t="shared" si="1"/>
        <v>175</v>
      </c>
      <c r="X10" s="121">
        <f t="shared" si="2"/>
        <v>0</v>
      </c>
      <c r="Y10" s="121">
        <f t="shared" si="2"/>
        <v>0</v>
      </c>
    </row>
    <row r="11" spans="1:25" s="151" customFormat="1" x14ac:dyDescent="0.25">
      <c r="A11" s="104">
        <v>10</v>
      </c>
      <c r="B11" s="119"/>
      <c r="C11" s="119"/>
      <c r="D11" s="157">
        <v>40</v>
      </c>
      <c r="E11" s="157"/>
      <c r="F11" s="157"/>
      <c r="G11" s="157"/>
      <c r="H11" s="148"/>
      <c r="I11" s="157"/>
      <c r="J11" s="157"/>
      <c r="K11" s="157"/>
      <c r="L11" s="157"/>
      <c r="M11" s="157"/>
      <c r="N11" s="157"/>
      <c r="O11" s="158"/>
      <c r="P11" s="157"/>
      <c r="Q11" s="157"/>
      <c r="R11" s="157"/>
      <c r="S11" s="157"/>
      <c r="T11" s="157"/>
      <c r="U11" s="148"/>
      <c r="V11" s="117">
        <f t="shared" si="4"/>
        <v>40</v>
      </c>
      <c r="W11" s="13">
        <f t="shared" si="1"/>
        <v>700</v>
      </c>
      <c r="X11" s="119">
        <f t="shared" si="2"/>
        <v>0</v>
      </c>
      <c r="Y11" s="119">
        <f t="shared" si="2"/>
        <v>0</v>
      </c>
    </row>
    <row r="12" spans="1:25" s="151" customFormat="1" x14ac:dyDescent="0.25">
      <c r="A12" s="103">
        <v>11</v>
      </c>
      <c r="B12" s="121"/>
      <c r="C12" s="121"/>
      <c r="D12" s="147"/>
      <c r="E12" s="147"/>
      <c r="F12" s="147"/>
      <c r="G12" s="147"/>
      <c r="H12" s="148"/>
      <c r="I12" s="147"/>
      <c r="J12" s="147"/>
      <c r="K12" s="147"/>
      <c r="L12" s="147"/>
      <c r="M12" s="147"/>
      <c r="N12" s="147"/>
      <c r="O12" s="149"/>
      <c r="P12" s="147"/>
      <c r="Q12" s="147"/>
      <c r="R12" s="147"/>
      <c r="S12" s="147"/>
      <c r="T12" s="147"/>
      <c r="U12" s="148">
        <v>3</v>
      </c>
      <c r="V12" s="123">
        <f t="shared" si="4"/>
        <v>3</v>
      </c>
      <c r="W12" s="171">
        <f t="shared" si="1"/>
        <v>52.5</v>
      </c>
      <c r="X12" s="121">
        <f t="shared" si="2"/>
        <v>0</v>
      </c>
      <c r="Y12" s="121">
        <f t="shared" si="2"/>
        <v>0</v>
      </c>
    </row>
    <row r="13" spans="1:25" s="151" customFormat="1" x14ac:dyDescent="0.25">
      <c r="A13" s="113">
        <v>12</v>
      </c>
      <c r="B13" s="119"/>
      <c r="C13" s="119"/>
      <c r="D13" s="157"/>
      <c r="E13" s="157">
        <v>2</v>
      </c>
      <c r="F13" s="157"/>
      <c r="G13" s="157"/>
      <c r="H13" s="148"/>
      <c r="I13" s="157"/>
      <c r="J13" s="157"/>
      <c r="K13" s="157"/>
      <c r="L13" s="157"/>
      <c r="M13" s="157"/>
      <c r="N13" s="157"/>
      <c r="O13" s="158"/>
      <c r="P13" s="157"/>
      <c r="Q13" s="157"/>
      <c r="R13" s="157"/>
      <c r="S13" s="168"/>
      <c r="T13" s="159"/>
      <c r="U13" s="148">
        <v>5</v>
      </c>
      <c r="V13" s="117">
        <f t="shared" si="4"/>
        <v>7</v>
      </c>
      <c r="W13" s="13">
        <f t="shared" si="1"/>
        <v>122.5</v>
      </c>
      <c r="X13" s="119">
        <f t="shared" si="2"/>
        <v>0</v>
      </c>
      <c r="Y13" s="119">
        <f t="shared" si="2"/>
        <v>0</v>
      </c>
    </row>
    <row r="14" spans="1:25" s="151" customFormat="1" x14ac:dyDescent="0.25">
      <c r="A14" s="103">
        <v>13</v>
      </c>
      <c r="B14" s="121"/>
      <c r="C14" s="121"/>
      <c r="D14" s="147"/>
      <c r="E14" s="147"/>
      <c r="F14" s="147"/>
      <c r="G14" s="147"/>
      <c r="H14" s="148"/>
      <c r="I14" s="147"/>
      <c r="J14" s="147"/>
      <c r="K14" s="147"/>
      <c r="L14" s="147">
        <v>5</v>
      </c>
      <c r="M14" s="147"/>
      <c r="N14" s="147"/>
      <c r="O14" s="149"/>
      <c r="P14" s="147"/>
      <c r="Q14" s="147"/>
      <c r="R14" s="147"/>
      <c r="S14" s="147"/>
      <c r="T14" s="150"/>
      <c r="U14" s="148"/>
      <c r="V14" s="123">
        <f t="shared" si="4"/>
        <v>5</v>
      </c>
      <c r="W14" s="171">
        <f t="shared" si="1"/>
        <v>87.5</v>
      </c>
      <c r="X14" s="121">
        <f t="shared" si="2"/>
        <v>0</v>
      </c>
      <c r="Y14" s="121">
        <f t="shared" si="2"/>
        <v>0</v>
      </c>
    </row>
    <row r="15" spans="1:25" s="151" customFormat="1" x14ac:dyDescent="0.25">
      <c r="A15" s="104">
        <v>14</v>
      </c>
      <c r="B15" s="119"/>
      <c r="C15" s="119"/>
      <c r="D15" s="157"/>
      <c r="E15" s="157"/>
      <c r="F15" s="157"/>
      <c r="G15" s="157"/>
      <c r="H15" s="148"/>
      <c r="I15" s="157"/>
      <c r="J15" s="157"/>
      <c r="K15" s="157"/>
      <c r="L15" s="157">
        <v>5</v>
      </c>
      <c r="M15" s="157"/>
      <c r="N15" s="157"/>
      <c r="O15" s="113">
        <f>20</f>
        <v>20</v>
      </c>
      <c r="P15" s="157"/>
      <c r="Q15" s="157"/>
      <c r="R15" s="157"/>
      <c r="S15" s="157"/>
      <c r="T15" s="159"/>
      <c r="U15" s="148"/>
      <c r="V15" s="117">
        <f t="shared" si="4"/>
        <v>25</v>
      </c>
      <c r="W15" s="13">
        <f t="shared" si="1"/>
        <v>437.5</v>
      </c>
      <c r="X15" s="119">
        <f t="shared" si="2"/>
        <v>0</v>
      </c>
      <c r="Y15" s="119">
        <f t="shared" si="2"/>
        <v>0</v>
      </c>
    </row>
    <row r="16" spans="1:25" s="195" customFormat="1" x14ac:dyDescent="0.25">
      <c r="A16" s="166">
        <v>15</v>
      </c>
      <c r="B16" s="132"/>
      <c r="C16" s="132"/>
      <c r="D16" s="122"/>
      <c r="E16" s="122"/>
      <c r="F16" s="122"/>
      <c r="G16" s="122"/>
      <c r="H16" s="112"/>
      <c r="I16" s="122"/>
      <c r="J16" s="122"/>
      <c r="K16" s="122"/>
      <c r="L16" s="122">
        <v>5</v>
      </c>
      <c r="M16" s="122"/>
      <c r="N16" s="122">
        <v>5</v>
      </c>
      <c r="O16" s="125"/>
      <c r="P16" s="122"/>
      <c r="Q16" s="122">
        <f>8-4</f>
        <v>4</v>
      </c>
      <c r="R16" s="122"/>
      <c r="S16" s="122"/>
      <c r="T16" s="127"/>
      <c r="U16" s="112"/>
      <c r="V16" s="165">
        <f t="shared" si="4"/>
        <v>14</v>
      </c>
      <c r="W16" s="171">
        <f t="shared" si="1"/>
        <v>245</v>
      </c>
      <c r="X16" s="121">
        <f t="shared" si="2"/>
        <v>0</v>
      </c>
      <c r="Y16" s="121">
        <f t="shared" si="2"/>
        <v>0</v>
      </c>
    </row>
    <row r="17" spans="1:25" s="195" customFormat="1" x14ac:dyDescent="0.25">
      <c r="A17" s="113">
        <v>16</v>
      </c>
      <c r="B17" s="119"/>
      <c r="C17" s="119"/>
      <c r="D17" s="115"/>
      <c r="E17" s="115"/>
      <c r="F17" s="115"/>
      <c r="G17" s="115"/>
      <c r="H17" s="148">
        <f>5-1</f>
        <v>4</v>
      </c>
      <c r="I17" s="115"/>
      <c r="J17" s="115"/>
      <c r="K17" s="115"/>
      <c r="L17" s="115"/>
      <c r="M17" s="115"/>
      <c r="N17" s="115"/>
      <c r="O17" s="131"/>
      <c r="P17" s="115"/>
      <c r="Q17" s="115"/>
      <c r="R17" s="115"/>
      <c r="S17" s="115"/>
      <c r="T17" s="126"/>
      <c r="U17" s="112"/>
      <c r="V17" s="117">
        <f t="shared" si="4"/>
        <v>4</v>
      </c>
      <c r="W17" s="13">
        <f t="shared" si="1"/>
        <v>70</v>
      </c>
      <c r="X17" s="119">
        <f t="shared" si="2"/>
        <v>0</v>
      </c>
      <c r="Y17" s="119">
        <f t="shared" si="2"/>
        <v>0</v>
      </c>
    </row>
    <row r="18" spans="1:25" s="151" customFormat="1" x14ac:dyDescent="0.25">
      <c r="A18" s="103">
        <v>17</v>
      </c>
      <c r="B18" s="121"/>
      <c r="C18" s="121"/>
      <c r="D18" s="147"/>
      <c r="E18" s="147"/>
      <c r="F18" s="147"/>
      <c r="G18" s="147"/>
      <c r="H18" s="148"/>
      <c r="I18" s="147"/>
      <c r="J18" s="147"/>
      <c r="K18" s="147"/>
      <c r="L18" s="147"/>
      <c r="M18" s="147"/>
      <c r="N18" s="147"/>
      <c r="O18" s="149"/>
      <c r="P18" s="147"/>
      <c r="Q18" s="147"/>
      <c r="R18" s="147">
        <v>8</v>
      </c>
      <c r="S18" s="147"/>
      <c r="T18" s="150"/>
      <c r="U18" s="148"/>
      <c r="V18" s="123">
        <f t="shared" si="4"/>
        <v>8</v>
      </c>
      <c r="W18" s="171">
        <f t="shared" si="1"/>
        <v>140</v>
      </c>
      <c r="X18" s="121">
        <f t="shared" ref="X18:Y26" si="5">B18</f>
        <v>0</v>
      </c>
      <c r="Y18" s="121">
        <f t="shared" si="5"/>
        <v>0</v>
      </c>
    </row>
    <row r="19" spans="1:25" s="83" customFormat="1" x14ac:dyDescent="0.25">
      <c r="A19" s="104">
        <v>18</v>
      </c>
      <c r="B19" s="119"/>
      <c r="C19" s="119"/>
      <c r="D19" s="157"/>
      <c r="E19" s="157"/>
      <c r="F19" s="157"/>
      <c r="G19" s="157"/>
      <c r="H19" s="148"/>
      <c r="I19" s="157"/>
      <c r="J19" s="157"/>
      <c r="K19" s="157"/>
      <c r="L19" s="157">
        <v>5</v>
      </c>
      <c r="M19" s="157"/>
      <c r="N19" s="157"/>
      <c r="O19" s="158"/>
      <c r="P19" s="157"/>
      <c r="Q19" s="157"/>
      <c r="R19" s="157"/>
      <c r="S19" s="157"/>
      <c r="T19" s="159"/>
      <c r="U19" s="148"/>
      <c r="V19" s="117">
        <f t="shared" si="4"/>
        <v>5</v>
      </c>
      <c r="W19" s="13">
        <f t="shared" si="1"/>
        <v>87.5</v>
      </c>
      <c r="X19" s="119">
        <f t="shared" si="5"/>
        <v>0</v>
      </c>
      <c r="Y19" s="119">
        <f t="shared" si="5"/>
        <v>0</v>
      </c>
    </row>
    <row r="20" spans="1:25" x14ac:dyDescent="0.25">
      <c r="A20" s="103">
        <v>19</v>
      </c>
      <c r="B20" s="121"/>
      <c r="C20" s="121"/>
      <c r="D20" s="147"/>
      <c r="E20" s="147"/>
      <c r="F20" s="147"/>
      <c r="G20" s="147"/>
      <c r="H20" s="148"/>
      <c r="I20" s="147"/>
      <c r="J20" s="147"/>
      <c r="K20" s="147">
        <v>25</v>
      </c>
      <c r="L20" s="122"/>
      <c r="M20" s="122"/>
      <c r="N20" s="147">
        <f>8-8</f>
        <v>0</v>
      </c>
      <c r="O20" s="149"/>
      <c r="P20" s="147"/>
      <c r="Q20" s="147">
        <f>8-8</f>
        <v>0</v>
      </c>
      <c r="R20" s="122"/>
      <c r="S20" s="134"/>
      <c r="T20" s="122"/>
      <c r="U20" s="112"/>
      <c r="V20" s="123">
        <f t="shared" si="4"/>
        <v>25</v>
      </c>
      <c r="W20" s="171">
        <f t="shared" si="1"/>
        <v>437.5</v>
      </c>
      <c r="X20" s="121">
        <f t="shared" si="5"/>
        <v>0</v>
      </c>
      <c r="Y20" s="121">
        <f t="shared" si="5"/>
        <v>0</v>
      </c>
    </row>
    <row r="21" spans="1:25" s="83" customFormat="1" x14ac:dyDescent="0.25">
      <c r="A21" s="113">
        <v>20</v>
      </c>
      <c r="B21" s="119"/>
      <c r="C21" s="119"/>
      <c r="D21" s="157"/>
      <c r="E21" s="157">
        <v>2</v>
      </c>
      <c r="F21" s="157"/>
      <c r="G21" s="157"/>
      <c r="H21" s="148"/>
      <c r="I21" s="157"/>
      <c r="J21" s="157"/>
      <c r="K21" s="157"/>
      <c r="L21" s="157"/>
      <c r="M21" s="157"/>
      <c r="N21" s="157"/>
      <c r="O21" s="158"/>
      <c r="P21" s="157"/>
      <c r="Q21" s="157"/>
      <c r="R21" s="157"/>
      <c r="S21" s="157"/>
      <c r="T21" s="157"/>
      <c r="U21" s="148"/>
      <c r="V21" s="117">
        <f t="shared" si="4"/>
        <v>2</v>
      </c>
      <c r="W21" s="13">
        <f t="shared" si="1"/>
        <v>35</v>
      </c>
      <c r="X21" s="119">
        <f t="shared" si="5"/>
        <v>0</v>
      </c>
      <c r="Y21" s="119">
        <f t="shared" si="5"/>
        <v>0</v>
      </c>
    </row>
    <row r="22" spans="1:25" s="14" customFormat="1" x14ac:dyDescent="0.25">
      <c r="A22" s="103">
        <v>21</v>
      </c>
      <c r="B22" s="121"/>
      <c r="C22" s="121"/>
      <c r="D22" s="147"/>
      <c r="E22" s="147"/>
      <c r="F22" s="147"/>
      <c r="G22" s="147"/>
      <c r="H22" s="148">
        <v>5</v>
      </c>
      <c r="I22" s="147"/>
      <c r="J22" s="147"/>
      <c r="K22" s="147"/>
      <c r="L22" s="147">
        <v>5</v>
      </c>
      <c r="M22" s="147"/>
      <c r="N22" s="147"/>
      <c r="O22" s="149"/>
      <c r="P22" s="147"/>
      <c r="Q22" s="147"/>
      <c r="R22" s="147"/>
      <c r="S22" s="147"/>
      <c r="T22" s="147"/>
      <c r="U22" s="148">
        <v>3</v>
      </c>
      <c r="V22" s="123">
        <f t="shared" si="4"/>
        <v>13</v>
      </c>
      <c r="W22" s="171">
        <f t="shared" si="1"/>
        <v>227.5</v>
      </c>
      <c r="X22" s="121">
        <f t="shared" si="5"/>
        <v>0</v>
      </c>
      <c r="Y22" s="121">
        <f t="shared" si="5"/>
        <v>0</v>
      </c>
    </row>
    <row r="23" spans="1:25" s="187" customFormat="1" x14ac:dyDescent="0.25">
      <c r="A23" s="180">
        <v>22</v>
      </c>
      <c r="B23" s="181"/>
      <c r="C23" s="181"/>
      <c r="D23" s="182"/>
      <c r="E23" s="182"/>
      <c r="F23" s="182"/>
      <c r="G23" s="182"/>
      <c r="H23" s="183"/>
      <c r="I23" s="182"/>
      <c r="J23" s="182"/>
      <c r="K23" s="182">
        <v>20</v>
      </c>
      <c r="L23" s="182"/>
      <c r="M23" s="182"/>
      <c r="N23" s="182">
        <v>20</v>
      </c>
      <c r="O23" s="184"/>
      <c r="P23" s="182"/>
      <c r="Q23" s="182">
        <f>8-7</f>
        <v>1</v>
      </c>
      <c r="R23" s="182"/>
      <c r="S23" s="182"/>
      <c r="T23" s="185"/>
      <c r="U23" s="183"/>
      <c r="V23" s="186">
        <f t="shared" si="4"/>
        <v>41</v>
      </c>
      <c r="W23" s="13">
        <f t="shared" si="1"/>
        <v>717.5</v>
      </c>
      <c r="X23" s="181">
        <f t="shared" si="5"/>
        <v>0</v>
      </c>
      <c r="Y23" s="181">
        <f t="shared" si="5"/>
        <v>0</v>
      </c>
    </row>
    <row r="24" spans="1:25" s="151" customFormat="1" x14ac:dyDescent="0.25">
      <c r="A24" s="103">
        <v>23</v>
      </c>
      <c r="B24" s="121"/>
      <c r="C24" s="121"/>
      <c r="D24" s="147"/>
      <c r="E24" s="147">
        <v>2</v>
      </c>
      <c r="F24" s="147"/>
      <c r="G24" s="147"/>
      <c r="H24" s="148">
        <v>5</v>
      </c>
      <c r="I24" s="147"/>
      <c r="J24" s="147"/>
      <c r="K24" s="147"/>
      <c r="L24" s="147"/>
      <c r="M24" s="147"/>
      <c r="N24" s="147"/>
      <c r="O24" s="150"/>
      <c r="P24" s="147"/>
      <c r="Q24" s="147"/>
      <c r="R24" s="147"/>
      <c r="S24" s="160"/>
      <c r="T24" s="161"/>
      <c r="U24" s="148"/>
      <c r="V24" s="123">
        <f t="shared" si="4"/>
        <v>7</v>
      </c>
      <c r="W24" s="171">
        <f t="shared" si="1"/>
        <v>122.5</v>
      </c>
      <c r="X24" s="121">
        <f t="shared" si="5"/>
        <v>0</v>
      </c>
      <c r="Y24" s="121">
        <f t="shared" si="5"/>
        <v>0</v>
      </c>
    </row>
    <row r="25" spans="1:25" x14ac:dyDescent="0.25">
      <c r="A25" s="113">
        <v>24</v>
      </c>
      <c r="B25" s="119"/>
      <c r="C25" s="119"/>
      <c r="D25" s="115"/>
      <c r="E25" s="115"/>
      <c r="F25" s="115"/>
      <c r="G25" s="115"/>
      <c r="H25" s="148">
        <f>10-8</f>
        <v>2</v>
      </c>
      <c r="I25" s="115"/>
      <c r="J25" s="115"/>
      <c r="K25" s="115"/>
      <c r="L25" s="115"/>
      <c r="M25" s="115"/>
      <c r="N25" s="157">
        <v>10</v>
      </c>
      <c r="O25" s="126"/>
      <c r="P25" s="115"/>
      <c r="Q25" s="115"/>
      <c r="R25" s="115"/>
      <c r="S25" s="133"/>
      <c r="T25" s="128"/>
      <c r="U25" s="112"/>
      <c r="V25" s="117">
        <f t="shared" si="4"/>
        <v>12</v>
      </c>
      <c r="W25" s="13">
        <f t="shared" si="1"/>
        <v>210</v>
      </c>
      <c r="X25" s="119">
        <f t="shared" si="5"/>
        <v>0</v>
      </c>
      <c r="Y25" s="119">
        <f t="shared" si="5"/>
        <v>0</v>
      </c>
    </row>
    <row r="26" spans="1:25" s="14" customFormat="1" x14ac:dyDescent="0.25">
      <c r="A26" s="103">
        <v>25</v>
      </c>
      <c r="B26" s="121"/>
      <c r="C26" s="121"/>
      <c r="D26" s="147"/>
      <c r="E26" s="147">
        <v>2</v>
      </c>
      <c r="F26" s="147"/>
      <c r="G26" s="147"/>
      <c r="H26" s="148"/>
      <c r="I26" s="147"/>
      <c r="J26" s="147"/>
      <c r="K26" s="147"/>
      <c r="L26" s="147"/>
      <c r="M26" s="147"/>
      <c r="N26" s="147"/>
      <c r="O26" s="150"/>
      <c r="P26" s="147"/>
      <c r="Q26" s="147"/>
      <c r="R26" s="147"/>
      <c r="S26" s="160"/>
      <c r="T26" s="161"/>
      <c r="U26" s="148"/>
      <c r="V26" s="123">
        <f t="shared" si="4"/>
        <v>2</v>
      </c>
      <c r="W26" s="171">
        <f t="shared" si="1"/>
        <v>35</v>
      </c>
      <c r="X26" s="121">
        <f>B26</f>
        <v>0</v>
      </c>
      <c r="Y26" s="121">
        <f t="shared" si="5"/>
        <v>0</v>
      </c>
    </row>
    <row r="27" spans="1:25" x14ac:dyDescent="0.25">
      <c r="A27" s="104">
        <v>26</v>
      </c>
      <c r="B27" s="119"/>
      <c r="C27" s="119"/>
      <c r="D27" s="157">
        <v>125</v>
      </c>
      <c r="E27" s="157"/>
      <c r="F27" s="157"/>
      <c r="G27" s="157">
        <v>4</v>
      </c>
      <c r="H27" s="148"/>
      <c r="I27" s="157"/>
      <c r="J27" s="157"/>
      <c r="K27" s="157"/>
      <c r="L27" s="157"/>
      <c r="M27" s="157"/>
      <c r="N27" s="157"/>
      <c r="O27" s="159"/>
      <c r="P27" s="157"/>
      <c r="Q27" s="157"/>
      <c r="R27" s="157"/>
      <c r="S27" s="157"/>
      <c r="T27" s="157"/>
      <c r="U27" s="148">
        <f>10+6</f>
        <v>16</v>
      </c>
      <c r="V27" s="117">
        <f t="shared" si="4"/>
        <v>145</v>
      </c>
      <c r="W27" s="13">
        <f t="shared" si="1"/>
        <v>2537.5</v>
      </c>
      <c r="X27" s="119">
        <f t="shared" ref="X27:Y34" si="6">B27</f>
        <v>0</v>
      </c>
      <c r="Y27" s="119">
        <f t="shared" si="6"/>
        <v>0</v>
      </c>
    </row>
    <row r="28" spans="1:25" s="83" customFormat="1" x14ac:dyDescent="0.25">
      <c r="A28" s="103">
        <v>27</v>
      </c>
      <c r="B28" s="121"/>
      <c r="C28" s="121"/>
      <c r="D28" s="147"/>
      <c r="E28" s="147"/>
      <c r="F28" s="147"/>
      <c r="G28" s="147"/>
      <c r="H28" s="148"/>
      <c r="I28" s="147"/>
      <c r="J28" s="147"/>
      <c r="K28" s="147"/>
      <c r="L28" s="147">
        <v>5</v>
      </c>
      <c r="M28" s="147"/>
      <c r="N28" s="147">
        <v>5</v>
      </c>
      <c r="O28" s="150"/>
      <c r="P28" s="147"/>
      <c r="Q28" s="147"/>
      <c r="R28" s="147"/>
      <c r="S28" s="147"/>
      <c r="T28" s="147"/>
      <c r="U28" s="148"/>
      <c r="V28" s="123">
        <f t="shared" si="4"/>
        <v>10</v>
      </c>
      <c r="W28" s="171">
        <f t="shared" si="1"/>
        <v>175</v>
      </c>
      <c r="X28" s="121">
        <f t="shared" si="6"/>
        <v>0</v>
      </c>
      <c r="Y28" s="121">
        <f t="shared" si="6"/>
        <v>0</v>
      </c>
    </row>
    <row r="29" spans="1:25" s="83" customFormat="1" x14ac:dyDescent="0.25">
      <c r="A29" s="113">
        <v>28</v>
      </c>
      <c r="B29" s="119"/>
      <c r="C29" s="119"/>
      <c r="D29" s="157"/>
      <c r="E29" s="157"/>
      <c r="F29" s="157"/>
      <c r="G29" s="157"/>
      <c r="H29" s="148">
        <v>10</v>
      </c>
      <c r="I29" s="157"/>
      <c r="J29" s="157"/>
      <c r="K29" s="157"/>
      <c r="L29" s="157"/>
      <c r="M29" s="157"/>
      <c r="N29" s="157"/>
      <c r="O29" s="159">
        <f>5</f>
        <v>5</v>
      </c>
      <c r="P29" s="157"/>
      <c r="Q29" s="157"/>
      <c r="R29" s="157"/>
      <c r="S29" s="157"/>
      <c r="T29" s="157"/>
      <c r="U29" s="148"/>
      <c r="V29" s="117">
        <f t="shared" si="4"/>
        <v>15</v>
      </c>
      <c r="W29" s="13">
        <f t="shared" si="1"/>
        <v>262.5</v>
      </c>
      <c r="X29" s="119">
        <f t="shared" si="6"/>
        <v>0</v>
      </c>
      <c r="Y29" s="119">
        <f t="shared" si="6"/>
        <v>0</v>
      </c>
    </row>
    <row r="30" spans="1:25" s="83" customFormat="1" x14ac:dyDescent="0.25">
      <c r="A30" s="103">
        <v>29</v>
      </c>
      <c r="B30" s="121"/>
      <c r="C30" s="121"/>
      <c r="D30" s="147">
        <v>45</v>
      </c>
      <c r="E30" s="147"/>
      <c r="F30" s="147"/>
      <c r="G30" s="147"/>
      <c r="H30" s="148"/>
      <c r="I30" s="147"/>
      <c r="J30" s="147"/>
      <c r="K30" s="147">
        <v>20</v>
      </c>
      <c r="L30" s="147"/>
      <c r="M30" s="147"/>
      <c r="N30" s="147"/>
      <c r="O30" s="150"/>
      <c r="P30" s="147"/>
      <c r="Q30" s="147">
        <f>15+7</f>
        <v>22</v>
      </c>
      <c r="R30" s="147"/>
      <c r="S30" s="147"/>
      <c r="T30" s="152"/>
      <c r="U30" s="148"/>
      <c r="V30" s="123">
        <f t="shared" si="4"/>
        <v>87</v>
      </c>
      <c r="W30" s="171">
        <f t="shared" si="1"/>
        <v>1522.5</v>
      </c>
      <c r="X30" s="121">
        <f t="shared" si="6"/>
        <v>0</v>
      </c>
      <c r="Y30" s="121">
        <f t="shared" si="6"/>
        <v>0</v>
      </c>
    </row>
    <row r="31" spans="1:25" s="83" customFormat="1" x14ac:dyDescent="0.25">
      <c r="A31" s="104">
        <v>30</v>
      </c>
      <c r="B31" s="119"/>
      <c r="C31" s="119"/>
      <c r="D31" s="157"/>
      <c r="E31" s="157"/>
      <c r="F31" s="157"/>
      <c r="G31" s="157"/>
      <c r="H31" s="148"/>
      <c r="I31" s="157"/>
      <c r="J31" s="157"/>
      <c r="K31" s="157"/>
      <c r="L31" s="157"/>
      <c r="M31" s="157"/>
      <c r="N31" s="157"/>
      <c r="O31" s="159"/>
      <c r="P31" s="157"/>
      <c r="Q31" s="157"/>
      <c r="R31" s="157">
        <v>8</v>
      </c>
      <c r="S31" s="157"/>
      <c r="T31" s="157"/>
      <c r="U31" s="148"/>
      <c r="V31" s="117">
        <f t="shared" si="4"/>
        <v>8</v>
      </c>
      <c r="W31" s="13">
        <f t="shared" si="1"/>
        <v>140</v>
      </c>
      <c r="X31" s="119">
        <f t="shared" si="6"/>
        <v>0</v>
      </c>
      <c r="Y31" s="119">
        <f t="shared" si="6"/>
        <v>0</v>
      </c>
    </row>
    <row r="32" spans="1:25" x14ac:dyDescent="0.25">
      <c r="A32" s="103">
        <v>31</v>
      </c>
      <c r="B32" s="121"/>
      <c r="C32" s="121"/>
      <c r="D32" s="147"/>
      <c r="E32" s="147"/>
      <c r="F32" s="147"/>
      <c r="G32" s="147"/>
      <c r="H32" s="148"/>
      <c r="I32" s="147"/>
      <c r="J32" s="147"/>
      <c r="K32" s="147">
        <v>25</v>
      </c>
      <c r="L32" s="122"/>
      <c r="M32" s="122"/>
      <c r="N32" s="122"/>
      <c r="O32" s="127"/>
      <c r="P32" s="136"/>
      <c r="Q32" s="122"/>
      <c r="R32" s="122"/>
      <c r="S32" s="122"/>
      <c r="T32" s="129"/>
      <c r="U32" s="112"/>
      <c r="V32" s="123">
        <f t="shared" si="4"/>
        <v>25</v>
      </c>
      <c r="W32" s="171">
        <f t="shared" si="1"/>
        <v>437.5</v>
      </c>
      <c r="X32" s="121">
        <f t="shared" si="6"/>
        <v>0</v>
      </c>
      <c r="Y32" s="121">
        <f t="shared" si="6"/>
        <v>0</v>
      </c>
    </row>
    <row r="33" spans="1:25" s="14" customFormat="1" x14ac:dyDescent="0.25">
      <c r="A33" s="200">
        <v>32</v>
      </c>
      <c r="B33" s="114"/>
      <c r="C33" s="114"/>
      <c r="D33" s="115"/>
      <c r="E33" s="115">
        <f>2-2</f>
        <v>0</v>
      </c>
      <c r="F33" s="115"/>
      <c r="G33" s="115"/>
      <c r="H33" s="112"/>
      <c r="I33" s="115"/>
      <c r="J33" s="115"/>
      <c r="K33" s="115"/>
      <c r="L33" s="115"/>
      <c r="M33" s="115"/>
      <c r="N33" s="115"/>
      <c r="O33" s="126">
        <f>5-5</f>
        <v>0</v>
      </c>
      <c r="P33" s="115"/>
      <c r="Q33" s="115">
        <v>4</v>
      </c>
      <c r="R33" s="115"/>
      <c r="S33" s="116"/>
      <c r="T33" s="115"/>
      <c r="U33" s="112"/>
      <c r="V33" s="164">
        <f t="shared" si="4"/>
        <v>4</v>
      </c>
      <c r="W33" s="13">
        <f t="shared" si="1"/>
        <v>70</v>
      </c>
      <c r="X33" s="119">
        <f t="shared" si="6"/>
        <v>0</v>
      </c>
      <c r="Y33" s="119">
        <f t="shared" si="6"/>
        <v>0</v>
      </c>
    </row>
    <row r="34" spans="1:25" s="83" customFormat="1" x14ac:dyDescent="0.25">
      <c r="A34" s="103">
        <v>33</v>
      </c>
      <c r="B34" s="121"/>
      <c r="C34" s="121"/>
      <c r="D34" s="147"/>
      <c r="E34" s="147"/>
      <c r="F34" s="147"/>
      <c r="G34" s="147"/>
      <c r="H34" s="148"/>
      <c r="I34" s="147"/>
      <c r="J34" s="147"/>
      <c r="K34" s="147"/>
      <c r="L34" s="147">
        <v>5</v>
      </c>
      <c r="M34" s="147"/>
      <c r="N34" s="147"/>
      <c r="O34" s="150"/>
      <c r="P34" s="147"/>
      <c r="Q34" s="147"/>
      <c r="R34" s="147"/>
      <c r="S34" s="152"/>
      <c r="T34" s="147"/>
      <c r="U34" s="148"/>
      <c r="V34" s="123">
        <f t="shared" si="4"/>
        <v>5</v>
      </c>
      <c r="W34" s="171">
        <f t="shared" si="1"/>
        <v>87.5</v>
      </c>
      <c r="X34" s="121">
        <f t="shared" si="6"/>
        <v>0</v>
      </c>
      <c r="Y34" s="121">
        <f t="shared" si="6"/>
        <v>0</v>
      </c>
    </row>
    <row r="35" spans="1:25" s="83" customFormat="1" x14ac:dyDescent="0.25">
      <c r="A35" s="104">
        <v>34</v>
      </c>
      <c r="B35" s="119"/>
      <c r="C35" s="119"/>
      <c r="D35" s="157"/>
      <c r="E35" s="157"/>
      <c r="F35" s="157"/>
      <c r="G35" s="157"/>
      <c r="H35" s="148">
        <v>10</v>
      </c>
      <c r="I35" s="157"/>
      <c r="J35" s="157"/>
      <c r="K35" s="157"/>
      <c r="L35" s="157"/>
      <c r="M35" s="157"/>
      <c r="N35" s="157"/>
      <c r="O35" s="158"/>
      <c r="P35" s="157"/>
      <c r="Q35" s="157">
        <f>4-4</f>
        <v>0</v>
      </c>
      <c r="R35" s="157"/>
      <c r="S35" s="157"/>
      <c r="T35" s="168"/>
      <c r="U35" s="148">
        <v>3</v>
      </c>
      <c r="V35" s="117">
        <f t="shared" si="4"/>
        <v>13</v>
      </c>
      <c r="W35" s="13">
        <f t="shared" si="1"/>
        <v>227.5</v>
      </c>
      <c r="X35" s="119">
        <f>B35</f>
        <v>0</v>
      </c>
      <c r="Y35" s="119">
        <f>C35</f>
        <v>0</v>
      </c>
    </row>
    <row r="36" spans="1:25" x14ac:dyDescent="0.25">
      <c r="A36" s="103">
        <v>35</v>
      </c>
      <c r="B36" s="121"/>
      <c r="C36" s="121"/>
      <c r="D36" s="122"/>
      <c r="E36" s="147">
        <v>2</v>
      </c>
      <c r="F36" s="122"/>
      <c r="G36" s="122"/>
      <c r="H36" s="130"/>
      <c r="I36" s="122"/>
      <c r="J36" s="122"/>
      <c r="K36" s="147">
        <v>20</v>
      </c>
      <c r="L36" s="122"/>
      <c r="M36" s="122"/>
      <c r="N36" s="122"/>
      <c r="O36" s="125"/>
      <c r="P36" s="147">
        <v>10</v>
      </c>
      <c r="Q36" s="147">
        <f>8-4</f>
        <v>4</v>
      </c>
      <c r="R36" s="122"/>
      <c r="S36" s="122"/>
      <c r="T36" s="129"/>
      <c r="U36" s="112"/>
      <c r="V36" s="123">
        <f t="shared" si="4"/>
        <v>36</v>
      </c>
      <c r="W36" s="171">
        <f t="shared" si="1"/>
        <v>630</v>
      </c>
      <c r="X36" s="121">
        <f>B36</f>
        <v>0</v>
      </c>
      <c r="Y36" s="121">
        <f>C36</f>
        <v>0</v>
      </c>
    </row>
    <row r="37" spans="1:25" s="83" customFormat="1" x14ac:dyDescent="0.25">
      <c r="A37" s="113">
        <v>36</v>
      </c>
      <c r="B37" s="119"/>
      <c r="C37" s="119"/>
      <c r="D37" s="157"/>
      <c r="E37" s="157"/>
      <c r="F37" s="157"/>
      <c r="G37" s="157"/>
      <c r="H37" s="162">
        <f>5-1</f>
        <v>4</v>
      </c>
      <c r="I37" s="157"/>
      <c r="J37" s="157"/>
      <c r="K37" s="157"/>
      <c r="L37" s="157"/>
      <c r="M37" s="157"/>
      <c r="N37" s="157"/>
      <c r="O37" s="158"/>
      <c r="P37" s="157"/>
      <c r="Q37" s="157"/>
      <c r="R37" s="157"/>
      <c r="S37" s="157"/>
      <c r="T37" s="157"/>
      <c r="U37" s="148"/>
      <c r="V37" s="117">
        <f t="shared" si="4"/>
        <v>4</v>
      </c>
      <c r="W37" s="13">
        <f t="shared" si="1"/>
        <v>70</v>
      </c>
      <c r="X37" s="119">
        <f t="shared" ref="X37:Y52" si="7">B37</f>
        <v>0</v>
      </c>
      <c r="Y37" s="119">
        <f t="shared" si="7"/>
        <v>0</v>
      </c>
    </row>
    <row r="38" spans="1:25" x14ac:dyDescent="0.25">
      <c r="A38" s="103">
        <v>37</v>
      </c>
      <c r="B38" s="121"/>
      <c r="C38" s="121"/>
      <c r="D38" s="147"/>
      <c r="E38" s="147"/>
      <c r="F38" s="147"/>
      <c r="G38" s="147"/>
      <c r="H38" s="167"/>
      <c r="I38" s="147"/>
      <c r="J38" s="147"/>
      <c r="K38" s="147"/>
      <c r="L38" s="147"/>
      <c r="M38" s="147"/>
      <c r="N38" s="147"/>
      <c r="O38" s="149"/>
      <c r="P38" s="147">
        <v>11</v>
      </c>
      <c r="Q38" s="147"/>
      <c r="R38" s="147"/>
      <c r="S38" s="160"/>
      <c r="T38" s="147"/>
      <c r="U38" s="148"/>
      <c r="V38" s="123">
        <f t="shared" si="4"/>
        <v>11</v>
      </c>
      <c r="W38" s="171">
        <f t="shared" si="1"/>
        <v>192.5</v>
      </c>
      <c r="X38" s="121">
        <f t="shared" si="7"/>
        <v>0</v>
      </c>
      <c r="Y38" s="121">
        <f t="shared" si="7"/>
        <v>0</v>
      </c>
    </row>
    <row r="39" spans="1:25" x14ac:dyDescent="0.25">
      <c r="A39" s="104">
        <v>38</v>
      </c>
      <c r="B39" s="119"/>
      <c r="C39" s="119"/>
      <c r="D39" s="157"/>
      <c r="E39" s="157"/>
      <c r="F39" s="157"/>
      <c r="G39" s="157"/>
      <c r="H39" s="167"/>
      <c r="I39" s="157"/>
      <c r="J39" s="157"/>
      <c r="K39" s="157">
        <v>5</v>
      </c>
      <c r="L39" s="157"/>
      <c r="M39" s="157"/>
      <c r="N39" s="157"/>
      <c r="O39" s="158"/>
      <c r="P39" s="157"/>
      <c r="Q39" s="157"/>
      <c r="R39" s="157"/>
      <c r="S39" s="199"/>
      <c r="T39" s="157"/>
      <c r="U39" s="148"/>
      <c r="V39" s="117">
        <f t="shared" si="4"/>
        <v>5</v>
      </c>
      <c r="W39" s="13">
        <f t="shared" si="1"/>
        <v>87.5</v>
      </c>
      <c r="X39" s="119">
        <f t="shared" si="7"/>
        <v>0</v>
      </c>
      <c r="Y39" s="119">
        <f t="shared" si="7"/>
        <v>0</v>
      </c>
    </row>
    <row r="40" spans="1:25" s="83" customFormat="1" x14ac:dyDescent="0.25">
      <c r="A40" s="103">
        <v>39</v>
      </c>
      <c r="B40" s="121"/>
      <c r="C40" s="121"/>
      <c r="D40" s="147"/>
      <c r="E40" s="147"/>
      <c r="F40" s="147"/>
      <c r="G40" s="147"/>
      <c r="H40" s="167"/>
      <c r="I40" s="147"/>
      <c r="J40" s="147"/>
      <c r="K40" s="147"/>
      <c r="L40" s="147">
        <v>5</v>
      </c>
      <c r="M40" s="147"/>
      <c r="N40" s="147"/>
      <c r="O40" s="149"/>
      <c r="P40" s="147"/>
      <c r="Q40" s="147"/>
      <c r="R40" s="147"/>
      <c r="S40" s="160"/>
      <c r="T40" s="147"/>
      <c r="U40" s="148"/>
      <c r="V40" s="123">
        <f t="shared" si="4"/>
        <v>5</v>
      </c>
      <c r="W40" s="171">
        <f t="shared" si="1"/>
        <v>87.5</v>
      </c>
      <c r="X40" s="121">
        <f t="shared" si="7"/>
        <v>0</v>
      </c>
      <c r="Y40" s="121">
        <f t="shared" si="7"/>
        <v>0</v>
      </c>
    </row>
    <row r="41" spans="1:25" s="83" customFormat="1" x14ac:dyDescent="0.25">
      <c r="A41" s="113">
        <v>40</v>
      </c>
      <c r="B41" s="119"/>
      <c r="C41" s="119"/>
      <c r="D41" s="157"/>
      <c r="E41" s="157"/>
      <c r="F41" s="157"/>
      <c r="G41" s="157"/>
      <c r="H41" s="162"/>
      <c r="I41" s="157">
        <v>5</v>
      </c>
      <c r="J41" s="157"/>
      <c r="K41" s="157"/>
      <c r="L41" s="157"/>
      <c r="M41" s="157"/>
      <c r="N41" s="157"/>
      <c r="O41" s="158"/>
      <c r="P41" s="157"/>
      <c r="Q41" s="157"/>
      <c r="R41" s="157"/>
      <c r="S41" s="199"/>
      <c r="T41" s="157"/>
      <c r="U41" s="148"/>
      <c r="V41" s="117">
        <f t="shared" si="4"/>
        <v>5</v>
      </c>
      <c r="W41" s="13">
        <f t="shared" si="1"/>
        <v>87.5</v>
      </c>
      <c r="X41" s="119">
        <f t="shared" si="7"/>
        <v>0</v>
      </c>
      <c r="Y41" s="119">
        <f t="shared" si="7"/>
        <v>0</v>
      </c>
    </row>
    <row r="42" spans="1:25" s="83" customFormat="1" x14ac:dyDescent="0.25">
      <c r="A42" s="103">
        <v>41</v>
      </c>
      <c r="B42" s="121"/>
      <c r="C42" s="121"/>
      <c r="D42" s="147"/>
      <c r="E42" s="147"/>
      <c r="F42" s="147"/>
      <c r="G42" s="147"/>
      <c r="H42" s="167"/>
      <c r="I42" s="147"/>
      <c r="J42" s="147"/>
      <c r="K42" s="147"/>
      <c r="L42" s="147"/>
      <c r="M42" s="147"/>
      <c r="N42" s="147">
        <f>5+5</f>
        <v>10</v>
      </c>
      <c r="O42" s="149"/>
      <c r="P42" s="147"/>
      <c r="Q42" s="147"/>
      <c r="R42" s="147"/>
      <c r="S42" s="147"/>
      <c r="T42" s="147"/>
      <c r="U42" s="148"/>
      <c r="V42" s="123">
        <f t="shared" ref="V42:V46" si="8">SUM(D42:U42)</f>
        <v>10</v>
      </c>
      <c r="W42" s="171">
        <f t="shared" si="1"/>
        <v>175</v>
      </c>
      <c r="X42" s="121">
        <f t="shared" si="7"/>
        <v>0</v>
      </c>
      <c r="Y42" s="121">
        <f t="shared" si="7"/>
        <v>0</v>
      </c>
    </row>
    <row r="43" spans="1:25" x14ac:dyDescent="0.25">
      <c r="A43" s="104">
        <v>42</v>
      </c>
      <c r="B43" s="119"/>
      <c r="C43" s="119"/>
      <c r="D43" s="157"/>
      <c r="E43" s="157"/>
      <c r="F43" s="157"/>
      <c r="G43" s="157"/>
      <c r="H43" s="148"/>
      <c r="I43" s="157"/>
      <c r="J43" s="157"/>
      <c r="K43" s="157"/>
      <c r="L43" s="157"/>
      <c r="M43" s="157"/>
      <c r="N43" s="157"/>
      <c r="O43" s="158"/>
      <c r="P43" s="157"/>
      <c r="Q43" s="157"/>
      <c r="R43" s="157"/>
      <c r="S43" s="157"/>
      <c r="T43" s="168"/>
      <c r="U43" s="148">
        <v>10</v>
      </c>
      <c r="V43" s="117">
        <f t="shared" si="8"/>
        <v>10</v>
      </c>
      <c r="W43" s="13">
        <f t="shared" si="1"/>
        <v>175</v>
      </c>
      <c r="X43" s="119">
        <f t="shared" si="7"/>
        <v>0</v>
      </c>
      <c r="Y43" s="119">
        <f t="shared" si="7"/>
        <v>0</v>
      </c>
    </row>
    <row r="44" spans="1:25" s="83" customFormat="1" x14ac:dyDescent="0.25">
      <c r="A44" s="103">
        <v>43</v>
      </c>
      <c r="B44" s="121"/>
      <c r="C44" s="121"/>
      <c r="D44" s="147"/>
      <c r="E44" s="147">
        <v>2</v>
      </c>
      <c r="F44" s="147"/>
      <c r="G44" s="147"/>
      <c r="H44" s="148"/>
      <c r="I44" s="147"/>
      <c r="J44" s="147"/>
      <c r="K44" s="147"/>
      <c r="L44" s="147"/>
      <c r="M44" s="147"/>
      <c r="N44" s="147"/>
      <c r="O44" s="149"/>
      <c r="P44" s="147"/>
      <c r="Q44" s="147"/>
      <c r="R44" s="147"/>
      <c r="S44" s="147"/>
      <c r="T44" s="152"/>
      <c r="U44" s="148"/>
      <c r="V44" s="123">
        <f t="shared" si="8"/>
        <v>2</v>
      </c>
      <c r="W44" s="171">
        <f t="shared" si="1"/>
        <v>35</v>
      </c>
      <c r="X44" s="121">
        <f t="shared" si="7"/>
        <v>0</v>
      </c>
      <c r="Y44" s="121">
        <f t="shared" si="7"/>
        <v>0</v>
      </c>
    </row>
    <row r="45" spans="1:25" s="83" customFormat="1" x14ac:dyDescent="0.25">
      <c r="A45" s="113">
        <v>44</v>
      </c>
      <c r="B45" s="119"/>
      <c r="C45" s="119"/>
      <c r="D45" s="157"/>
      <c r="E45" s="157"/>
      <c r="F45" s="157"/>
      <c r="G45" s="157"/>
      <c r="H45" s="148"/>
      <c r="I45" s="157"/>
      <c r="J45" s="157"/>
      <c r="K45" s="157"/>
      <c r="L45" s="157"/>
      <c r="M45" s="157"/>
      <c r="N45" s="157"/>
      <c r="O45" s="158"/>
      <c r="P45" s="157"/>
      <c r="Q45" s="157">
        <f>15+0</f>
        <v>15</v>
      </c>
      <c r="R45" s="157"/>
      <c r="S45" s="157"/>
      <c r="T45" s="157"/>
      <c r="U45" s="148"/>
      <c r="V45" s="117">
        <f t="shared" si="8"/>
        <v>15</v>
      </c>
      <c r="W45" s="13">
        <f t="shared" si="1"/>
        <v>262.5</v>
      </c>
      <c r="X45" s="119">
        <f t="shared" si="7"/>
        <v>0</v>
      </c>
      <c r="Y45" s="119">
        <f t="shared" si="7"/>
        <v>0</v>
      </c>
    </row>
    <row r="46" spans="1:25" s="151" customFormat="1" x14ac:dyDescent="0.25">
      <c r="A46" s="103">
        <v>45</v>
      </c>
      <c r="B46" s="121"/>
      <c r="C46" s="121"/>
      <c r="D46" s="147"/>
      <c r="E46" s="147"/>
      <c r="F46" s="147"/>
      <c r="G46" s="147"/>
      <c r="H46" s="148">
        <f>5-1</f>
        <v>4</v>
      </c>
      <c r="I46" s="147"/>
      <c r="J46" s="147"/>
      <c r="K46" s="147"/>
      <c r="L46" s="147"/>
      <c r="M46" s="147"/>
      <c r="N46" s="147"/>
      <c r="O46" s="149"/>
      <c r="P46" s="147"/>
      <c r="Q46" s="147"/>
      <c r="R46" s="147"/>
      <c r="S46" s="147"/>
      <c r="T46" s="147"/>
      <c r="U46" s="148"/>
      <c r="V46" s="123">
        <f t="shared" si="8"/>
        <v>4</v>
      </c>
      <c r="W46" s="171">
        <f t="shared" si="1"/>
        <v>70</v>
      </c>
      <c r="X46" s="121">
        <f t="shared" si="7"/>
        <v>0</v>
      </c>
      <c r="Y46" s="121">
        <f t="shared" si="7"/>
        <v>0</v>
      </c>
    </row>
    <row r="47" spans="1:25" s="196" customFormat="1" x14ac:dyDescent="0.25">
      <c r="A47" s="104">
        <v>46</v>
      </c>
      <c r="B47" s="119"/>
      <c r="C47" s="119"/>
      <c r="D47" s="115"/>
      <c r="E47" s="115"/>
      <c r="F47" s="157">
        <v>10</v>
      </c>
      <c r="G47" s="157">
        <v>4</v>
      </c>
      <c r="H47" s="112"/>
      <c r="I47" s="115"/>
      <c r="J47" s="115"/>
      <c r="K47" s="115"/>
      <c r="L47" s="115"/>
      <c r="M47" s="115"/>
      <c r="N47" s="157">
        <v>5</v>
      </c>
      <c r="O47" s="126"/>
      <c r="P47" s="115"/>
      <c r="Q47" s="157">
        <f>4-4</f>
        <v>0</v>
      </c>
      <c r="R47" s="157">
        <f>8</f>
        <v>8</v>
      </c>
      <c r="S47" s="116"/>
      <c r="T47" s="115"/>
      <c r="U47" s="112"/>
      <c r="V47" s="117">
        <f t="shared" ref="V47:V52" si="9">SUM(D47:U47)</f>
        <v>27</v>
      </c>
      <c r="W47" s="13">
        <f t="shared" si="1"/>
        <v>472.5</v>
      </c>
      <c r="X47" s="119">
        <f t="shared" si="7"/>
        <v>0</v>
      </c>
      <c r="Y47" s="119">
        <f t="shared" si="7"/>
        <v>0</v>
      </c>
    </row>
    <row r="48" spans="1:25" s="120" customFormat="1" x14ac:dyDescent="0.25">
      <c r="A48" s="103">
        <v>47</v>
      </c>
      <c r="B48" s="121"/>
      <c r="C48" s="121"/>
      <c r="D48" s="147"/>
      <c r="E48" s="147"/>
      <c r="F48" s="147"/>
      <c r="G48" s="147"/>
      <c r="H48" s="148"/>
      <c r="I48" s="147">
        <v>5</v>
      </c>
      <c r="J48" s="147">
        <v>16</v>
      </c>
      <c r="K48" s="147"/>
      <c r="L48" s="147">
        <v>5</v>
      </c>
      <c r="M48" s="122"/>
      <c r="N48" s="122"/>
      <c r="O48" s="125"/>
      <c r="P48" s="122"/>
      <c r="Q48" s="122"/>
      <c r="R48" s="122"/>
      <c r="S48" s="122"/>
      <c r="T48" s="122"/>
      <c r="U48" s="148">
        <v>3</v>
      </c>
      <c r="V48" s="123">
        <f t="shared" si="9"/>
        <v>29</v>
      </c>
      <c r="W48" s="171">
        <f t="shared" si="1"/>
        <v>507.5</v>
      </c>
      <c r="X48" s="121">
        <f t="shared" si="7"/>
        <v>0</v>
      </c>
      <c r="Y48" s="121">
        <f t="shared" si="7"/>
        <v>0</v>
      </c>
    </row>
    <row r="49" spans="1:25" s="83" customFormat="1" x14ac:dyDescent="0.25">
      <c r="A49" s="113">
        <v>48</v>
      </c>
      <c r="B49" s="119"/>
      <c r="C49" s="119"/>
      <c r="D49" s="197"/>
      <c r="E49" s="197"/>
      <c r="F49" s="197"/>
      <c r="G49" s="197"/>
      <c r="H49" s="163"/>
      <c r="I49" s="197"/>
      <c r="J49" s="197"/>
      <c r="K49" s="197"/>
      <c r="L49" s="197"/>
      <c r="M49" s="197"/>
      <c r="N49" s="197"/>
      <c r="O49" s="158"/>
      <c r="P49" s="197"/>
      <c r="Q49" s="197"/>
      <c r="R49" s="197"/>
      <c r="S49" s="197"/>
      <c r="T49" s="157"/>
      <c r="U49" s="163">
        <v>3</v>
      </c>
      <c r="V49" s="117">
        <f t="shared" si="9"/>
        <v>3</v>
      </c>
      <c r="W49" s="13">
        <f t="shared" si="1"/>
        <v>52.5</v>
      </c>
      <c r="X49" s="119">
        <f t="shared" si="7"/>
        <v>0</v>
      </c>
      <c r="Y49" s="119">
        <f t="shared" si="7"/>
        <v>0</v>
      </c>
    </row>
    <row r="50" spans="1:25" s="83" customFormat="1" x14ac:dyDescent="0.25">
      <c r="A50" s="103">
        <v>49</v>
      </c>
      <c r="B50" s="121"/>
      <c r="C50" s="121"/>
      <c r="D50" s="161"/>
      <c r="E50" s="161"/>
      <c r="F50" s="161"/>
      <c r="G50" s="161"/>
      <c r="H50" s="163">
        <v>5</v>
      </c>
      <c r="I50" s="161"/>
      <c r="J50" s="161"/>
      <c r="K50" s="161"/>
      <c r="L50" s="161"/>
      <c r="M50" s="161"/>
      <c r="N50" s="161"/>
      <c r="O50" s="149"/>
      <c r="P50" s="161"/>
      <c r="Q50" s="161"/>
      <c r="R50" s="161"/>
      <c r="S50" s="161"/>
      <c r="T50" s="147"/>
      <c r="U50" s="163"/>
      <c r="V50" s="123">
        <f t="shared" si="9"/>
        <v>5</v>
      </c>
      <c r="W50" s="171">
        <f t="shared" si="1"/>
        <v>87.5</v>
      </c>
      <c r="X50" s="121">
        <f t="shared" si="7"/>
        <v>0</v>
      </c>
      <c r="Y50" s="121">
        <f t="shared" si="7"/>
        <v>0</v>
      </c>
    </row>
    <row r="51" spans="1:25" s="83" customFormat="1" x14ac:dyDescent="0.25">
      <c r="A51" s="104">
        <v>50</v>
      </c>
      <c r="B51" s="119"/>
      <c r="C51" s="119"/>
      <c r="D51" s="197"/>
      <c r="E51" s="197"/>
      <c r="F51" s="197"/>
      <c r="G51" s="197"/>
      <c r="H51" s="163"/>
      <c r="I51" s="197"/>
      <c r="J51" s="197">
        <v>16</v>
      </c>
      <c r="K51" s="197"/>
      <c r="L51" s="197"/>
      <c r="M51" s="197"/>
      <c r="N51" s="197"/>
      <c r="O51" s="158"/>
      <c r="P51" s="197"/>
      <c r="Q51" s="197"/>
      <c r="R51" s="197"/>
      <c r="S51" s="198"/>
      <c r="T51" s="168"/>
      <c r="U51" s="163"/>
      <c r="V51" s="117">
        <f t="shared" si="9"/>
        <v>16</v>
      </c>
      <c r="W51" s="13">
        <f t="shared" si="1"/>
        <v>280</v>
      </c>
      <c r="X51" s="119">
        <f t="shared" si="7"/>
        <v>0</v>
      </c>
      <c r="Y51" s="119">
        <f t="shared" si="7"/>
        <v>0</v>
      </c>
    </row>
    <row r="52" spans="1:25" ht="15.75" thickBot="1" x14ac:dyDescent="0.3">
      <c r="A52" s="103">
        <v>51</v>
      </c>
      <c r="B52" s="121"/>
      <c r="C52" s="121"/>
      <c r="D52" s="161">
        <v>40</v>
      </c>
      <c r="E52" s="161">
        <f>1-1</f>
        <v>0</v>
      </c>
      <c r="F52" s="161"/>
      <c r="G52" s="161"/>
      <c r="H52" s="163"/>
      <c r="I52" s="161"/>
      <c r="J52" s="161"/>
      <c r="K52" s="161">
        <v>20</v>
      </c>
      <c r="L52" s="161"/>
      <c r="M52" s="161"/>
      <c r="N52" s="161"/>
      <c r="O52" s="149"/>
      <c r="P52" s="161"/>
      <c r="Q52" s="161" t="s">
        <v>61</v>
      </c>
      <c r="R52" s="161"/>
      <c r="S52" s="161"/>
      <c r="T52" s="147"/>
      <c r="U52" s="163"/>
      <c r="V52" s="123">
        <f t="shared" si="9"/>
        <v>60</v>
      </c>
      <c r="W52" s="171">
        <f t="shared" si="1"/>
        <v>1050</v>
      </c>
      <c r="X52" s="121">
        <f t="shared" si="7"/>
        <v>0</v>
      </c>
      <c r="Y52" s="121">
        <f t="shared" si="7"/>
        <v>0</v>
      </c>
    </row>
    <row r="53" spans="1:25" ht="15.75" thickBot="1" x14ac:dyDescent="0.3">
      <c r="A53" s="19"/>
      <c r="D53" s="20">
        <f t="shared" ref="D53:W53" si="10">SUM(D2:D52)</f>
        <v>473</v>
      </c>
      <c r="E53" s="21">
        <f t="shared" si="10"/>
        <v>15</v>
      </c>
      <c r="F53" s="21">
        <f t="shared" si="10"/>
        <v>20</v>
      </c>
      <c r="G53" s="21">
        <f t="shared" si="10"/>
        <v>8</v>
      </c>
      <c r="H53" s="144">
        <f t="shared" si="10"/>
        <v>69</v>
      </c>
      <c r="I53" s="21">
        <f t="shared" si="10"/>
        <v>15</v>
      </c>
      <c r="J53" s="22">
        <f t="shared" si="10"/>
        <v>32</v>
      </c>
      <c r="K53" s="20">
        <f t="shared" si="10"/>
        <v>195</v>
      </c>
      <c r="L53" s="21">
        <f t="shared" si="10"/>
        <v>45</v>
      </c>
      <c r="M53" s="22">
        <f t="shared" si="10"/>
        <v>0</v>
      </c>
      <c r="N53" s="23">
        <f t="shared" si="10"/>
        <v>55</v>
      </c>
      <c r="O53" s="24">
        <f t="shared" si="10"/>
        <v>25</v>
      </c>
      <c r="P53" s="25">
        <f t="shared" si="10"/>
        <v>21</v>
      </c>
      <c r="Q53" s="25">
        <f t="shared" si="10"/>
        <v>50</v>
      </c>
      <c r="R53" s="26">
        <f t="shared" si="10"/>
        <v>52</v>
      </c>
      <c r="S53" s="27">
        <f t="shared" si="10"/>
        <v>0</v>
      </c>
      <c r="T53" s="28">
        <f t="shared" si="10"/>
        <v>0</v>
      </c>
      <c r="U53" s="135">
        <f t="shared" si="10"/>
        <v>61</v>
      </c>
      <c r="V53" s="28">
        <f t="shared" si="10"/>
        <v>1136</v>
      </c>
      <c r="W53" s="29">
        <f t="shared" si="10"/>
        <v>19880</v>
      </c>
    </row>
    <row r="54" spans="1:25" ht="15.75" thickBot="1" x14ac:dyDescent="0.3">
      <c r="A54" s="19"/>
      <c r="D54" s="30">
        <f>(D53+E53+F53+G53+H53+I53+J53)*17.5</f>
        <v>11060</v>
      </c>
      <c r="E54" s="31" t="s">
        <v>10</v>
      </c>
      <c r="F54" s="32"/>
      <c r="G54" s="32"/>
      <c r="H54" s="145"/>
      <c r="I54" s="32"/>
      <c r="J54" s="32"/>
      <c r="K54" s="33">
        <f>(K53+L53+M53)*17.5</f>
        <v>4200</v>
      </c>
      <c r="L54" s="34"/>
      <c r="M54" s="35"/>
      <c r="N54" s="36">
        <f>(N53+O53+P53+Q53+R53)*17.5</f>
        <v>3552.5</v>
      </c>
      <c r="O54" s="37"/>
      <c r="P54" s="38"/>
      <c r="Q54" s="38"/>
      <c r="R54" s="39"/>
      <c r="S54" s="106">
        <f>(S53+T53)*17.5</f>
        <v>0</v>
      </c>
      <c r="T54" s="107" t="s">
        <v>11</v>
      </c>
      <c r="U54" s="40">
        <f>U53*17.5</f>
        <v>1067.5</v>
      </c>
      <c r="V54" s="41">
        <f>V53*17.5</f>
        <v>19880</v>
      </c>
      <c r="W54" s="42" t="s">
        <v>12</v>
      </c>
    </row>
    <row r="55" spans="1:25" ht="77.25" x14ac:dyDescent="0.25">
      <c r="A55" s="43"/>
      <c r="D55" s="44">
        <v>11340</v>
      </c>
      <c r="E55" s="45" t="s">
        <v>13</v>
      </c>
      <c r="F55" s="46" t="s">
        <v>14</v>
      </c>
      <c r="G55" s="47"/>
      <c r="H55" s="146"/>
      <c r="I55" s="47"/>
      <c r="J55" s="46"/>
      <c r="K55" s="48">
        <v>4200</v>
      </c>
      <c r="L55" s="49" t="s">
        <v>15</v>
      </c>
      <c r="M55" s="50" t="s">
        <v>16</v>
      </c>
      <c r="N55" s="51">
        <v>4550</v>
      </c>
      <c r="O55" s="52" t="s">
        <v>17</v>
      </c>
      <c r="P55" s="37"/>
      <c r="Q55" s="37"/>
      <c r="R55" s="37"/>
      <c r="S55" s="108"/>
      <c r="T55" s="109" t="s">
        <v>18</v>
      </c>
      <c r="U55" s="53">
        <v>1067.5</v>
      </c>
      <c r="V55" s="54"/>
      <c r="W55" s="42"/>
      <c r="X55" s="55"/>
      <c r="Y55" s="205">
        <f>V53*17.5</f>
        <v>19880</v>
      </c>
    </row>
    <row r="56" spans="1:25" ht="15.75" thickBot="1" x14ac:dyDescent="0.3">
      <c r="A56" s="56"/>
      <c r="D56" s="57">
        <f>D55-D54</f>
        <v>280</v>
      </c>
      <c r="E56" s="12" t="s">
        <v>19</v>
      </c>
      <c r="F56" s="47"/>
      <c r="G56" s="47"/>
      <c r="H56" s="146"/>
      <c r="I56" s="47"/>
      <c r="J56" s="47"/>
      <c r="K56" s="48">
        <f>K55-K54</f>
        <v>0</v>
      </c>
      <c r="L56" s="58" t="s">
        <v>19</v>
      </c>
      <c r="M56" s="59"/>
      <c r="N56" s="51">
        <f>N55-N54</f>
        <v>997.5</v>
      </c>
      <c r="O56" s="60" t="s">
        <v>20</v>
      </c>
      <c r="P56" s="61"/>
      <c r="Q56" s="61"/>
      <c r="R56" s="61"/>
      <c r="S56" s="108">
        <f>S55-S54</f>
        <v>0</v>
      </c>
      <c r="T56" s="110" t="s">
        <v>20</v>
      </c>
      <c r="U56" s="62">
        <f>U55-U54</f>
        <v>0</v>
      </c>
      <c r="W56" s="54"/>
      <c r="X56" s="55"/>
    </row>
    <row r="57" spans="1:25" x14ac:dyDescent="0.25">
      <c r="A57" s="56"/>
      <c r="E57" s="55"/>
      <c r="F57" s="63"/>
      <c r="G57" s="63"/>
      <c r="H57" s="137"/>
      <c r="I57" s="63"/>
      <c r="J57" s="63"/>
      <c r="K57" s="64"/>
      <c r="L57" s="65"/>
      <c r="M57" s="63"/>
      <c r="N57" s="111"/>
      <c r="O57" s="63"/>
      <c r="P57" s="63"/>
      <c r="Q57" s="63"/>
      <c r="R57" s="63"/>
      <c r="S57" s="55"/>
      <c r="T57" s="55"/>
      <c r="U57" s="66"/>
      <c r="W57" s="54"/>
      <c r="X57" s="67"/>
    </row>
    <row r="58" spans="1:25" x14ac:dyDescent="0.25">
      <c r="A58" s="56"/>
      <c r="E58" s="56"/>
      <c r="F58" s="56"/>
      <c r="G58" s="56"/>
      <c r="H58" s="138"/>
      <c r="I58" s="56"/>
      <c r="J58" s="56"/>
      <c r="K58" s="56"/>
      <c r="L58" s="56"/>
      <c r="M58" s="56"/>
      <c r="N58" s="56"/>
      <c r="O58" s="56"/>
      <c r="P58" s="56"/>
      <c r="Q58" s="56"/>
      <c r="T58" s="55"/>
      <c r="U58" s="66"/>
      <c r="W58" s="54"/>
    </row>
    <row r="59" spans="1:25" ht="16.5" thickBot="1" x14ac:dyDescent="0.3">
      <c r="A59" s="56"/>
      <c r="E59" s="68" t="s">
        <v>75</v>
      </c>
      <c r="F59" s="56"/>
      <c r="G59" s="69"/>
      <c r="H59" s="139"/>
      <c r="I59" s="69"/>
      <c r="J59" s="70"/>
      <c r="K59" s="70"/>
      <c r="L59" s="70"/>
      <c r="M59" s="70"/>
      <c r="N59" s="71"/>
      <c r="O59" s="70"/>
      <c r="P59" s="70"/>
      <c r="Q59" s="70"/>
      <c r="R59" s="72"/>
      <c r="S59" s="55"/>
      <c r="T59" s="55"/>
      <c r="U59" s="66"/>
      <c r="W59" s="54"/>
    </row>
    <row r="60" spans="1:25" x14ac:dyDescent="0.25">
      <c r="A60" s="56"/>
      <c r="E60" s="70"/>
      <c r="F60" s="56"/>
      <c r="G60" s="70"/>
      <c r="H60" s="140"/>
      <c r="I60" s="70"/>
      <c r="J60" s="70"/>
      <c r="K60" s="70"/>
      <c r="L60" s="70"/>
      <c r="M60" s="70"/>
      <c r="N60" s="73" t="s">
        <v>21</v>
      </c>
      <c r="O60" s="74"/>
      <c r="P60" s="74"/>
      <c r="Q60" s="75">
        <v>21157.5</v>
      </c>
      <c r="R60" s="72"/>
      <c r="S60" s="55"/>
      <c r="T60" s="55"/>
      <c r="U60" s="76"/>
      <c r="V60" s="41"/>
      <c r="W60" s="55"/>
    </row>
    <row r="61" spans="1:25" x14ac:dyDescent="0.25">
      <c r="A61" s="56"/>
      <c r="E61" s="69"/>
      <c r="F61" s="56"/>
      <c r="G61" s="69"/>
      <c r="H61" s="139"/>
      <c r="I61" s="69"/>
      <c r="J61" s="70"/>
      <c r="K61" s="70"/>
      <c r="L61" s="70"/>
      <c r="M61" s="70"/>
      <c r="N61" s="77" t="s">
        <v>12</v>
      </c>
      <c r="O61" s="78"/>
      <c r="P61" s="78"/>
      <c r="Q61" s="79">
        <f>V54</f>
        <v>19880</v>
      </c>
      <c r="S61" s="55"/>
      <c r="T61" s="55"/>
      <c r="U61" s="76"/>
      <c r="V61" s="41"/>
      <c r="W61" s="55"/>
      <c r="X61" s="72"/>
    </row>
    <row r="62" spans="1:25" ht="15.75" thickBot="1" x14ac:dyDescent="0.3">
      <c r="A62" s="56"/>
      <c r="E62" s="69"/>
      <c r="F62" s="56"/>
      <c r="G62" s="69"/>
      <c r="H62" s="139"/>
      <c r="I62" s="69"/>
      <c r="J62" s="70"/>
      <c r="K62" s="70"/>
      <c r="L62" s="70"/>
      <c r="M62" s="70"/>
      <c r="N62" s="80" t="s">
        <v>22</v>
      </c>
      <c r="O62" s="81"/>
      <c r="P62" s="81"/>
      <c r="Q62" s="82">
        <f>D56+K56+N56+S56+U56</f>
        <v>1277.5</v>
      </c>
      <c r="R62" s="72"/>
      <c r="S62" s="55"/>
      <c r="T62" s="55"/>
      <c r="U62" s="76"/>
      <c r="V62" s="41"/>
      <c r="W62" s="55"/>
    </row>
    <row r="63" spans="1:25" x14ac:dyDescent="0.25">
      <c r="A63" s="56"/>
      <c r="C63" s="83"/>
      <c r="D63" s="83"/>
      <c r="E63" s="68"/>
      <c r="F63" s="84"/>
      <c r="G63" s="69"/>
      <c r="H63" s="139"/>
      <c r="I63" s="69"/>
      <c r="J63" s="70"/>
      <c r="K63" s="70"/>
      <c r="L63" s="70"/>
      <c r="M63" s="70"/>
      <c r="N63" s="70"/>
      <c r="O63" s="70"/>
      <c r="P63" s="70"/>
      <c r="Q63" s="70"/>
      <c r="R63" s="72"/>
      <c r="S63" s="55"/>
      <c r="T63" s="55"/>
      <c r="U63" s="76"/>
      <c r="V63" s="41"/>
      <c r="W63" s="55"/>
      <c r="X63" s="55"/>
      <c r="Y63" s="55"/>
    </row>
    <row r="64" spans="1:25" x14ac:dyDescent="0.25">
      <c r="A64" s="56"/>
      <c r="E64" s="68"/>
      <c r="F64" s="56"/>
      <c r="G64" s="69"/>
      <c r="H64" s="139"/>
      <c r="I64" s="69"/>
      <c r="J64" s="69"/>
      <c r="K64" s="69"/>
      <c r="L64" s="69"/>
      <c r="M64" s="69"/>
      <c r="N64" s="56"/>
      <c r="O64" s="56"/>
      <c r="P64" s="56"/>
      <c r="Q64" s="56"/>
      <c r="R64" s="72"/>
      <c r="S64" s="55"/>
      <c r="T64" s="55"/>
      <c r="U64" s="55"/>
      <c r="V64" s="85"/>
      <c r="W64" s="41"/>
      <c r="X64" s="55"/>
      <c r="Y64" s="55"/>
    </row>
    <row r="65" spans="1:25" x14ac:dyDescent="0.25">
      <c r="A65" s="56"/>
      <c r="E65" s="68"/>
      <c r="F65" s="56"/>
      <c r="G65" s="69"/>
      <c r="H65" s="139"/>
      <c r="I65" s="69"/>
      <c r="J65" s="70"/>
      <c r="K65" s="70"/>
      <c r="L65" s="70"/>
      <c r="M65" s="70"/>
      <c r="N65" s="56"/>
      <c r="O65" s="56"/>
      <c r="P65" s="56"/>
      <c r="Q65" s="56"/>
      <c r="R65" s="86"/>
      <c r="S65" s="55"/>
      <c r="T65" s="55"/>
      <c r="U65" s="55"/>
      <c r="V65" s="85"/>
      <c r="W65" s="41"/>
      <c r="X65" s="55"/>
      <c r="Y65" s="55"/>
    </row>
    <row r="66" spans="1:25" x14ac:dyDescent="0.25">
      <c r="A66" s="56"/>
      <c r="E66" s="68"/>
      <c r="F66" s="87"/>
      <c r="G66" s="88"/>
      <c r="H66" s="141"/>
      <c r="I66" s="88"/>
      <c r="J66" s="70"/>
      <c r="K66" s="70"/>
      <c r="L66" s="70"/>
      <c r="M66" s="70"/>
      <c r="N66" s="56"/>
      <c r="O66" s="56"/>
      <c r="P66" s="56"/>
      <c r="Q66" s="56"/>
      <c r="R66" s="86"/>
      <c r="S66" s="55"/>
      <c r="T66" s="55"/>
      <c r="U66" s="85"/>
      <c r="V66" s="41"/>
      <c r="W66" s="55"/>
      <c r="X66" s="55"/>
      <c r="Y66" s="55"/>
    </row>
    <row r="67" spans="1:25" x14ac:dyDescent="0.25">
      <c r="A67" s="56"/>
      <c r="E67" s="68"/>
      <c r="F67" s="56"/>
      <c r="G67" s="69"/>
      <c r="H67" s="139"/>
      <c r="I67" s="69"/>
      <c r="J67" s="70"/>
      <c r="K67" s="70"/>
      <c r="L67" s="70"/>
      <c r="M67" s="70"/>
      <c r="N67" s="70"/>
      <c r="O67" s="70"/>
      <c r="P67" s="70"/>
      <c r="Q67" s="70"/>
      <c r="R67" s="86"/>
      <c r="S67" s="55"/>
      <c r="T67" s="55"/>
      <c r="U67" s="89"/>
      <c r="V67" s="90"/>
      <c r="W67" s="55"/>
      <c r="X67" s="55"/>
      <c r="Y67" s="55"/>
    </row>
    <row r="68" spans="1:25" x14ac:dyDescent="0.25">
      <c r="A68" s="56"/>
      <c r="E68" s="68"/>
      <c r="F68" s="56"/>
      <c r="G68" s="69"/>
      <c r="H68" s="139"/>
      <c r="I68" s="69"/>
      <c r="J68" s="91"/>
      <c r="K68" s="91"/>
      <c r="L68" s="91"/>
      <c r="M68" s="91"/>
      <c r="N68" s="91"/>
      <c r="O68" s="91"/>
      <c r="P68" s="91"/>
      <c r="Q68" s="91"/>
      <c r="R68" s="92"/>
      <c r="S68" s="55"/>
      <c r="T68" s="55"/>
      <c r="U68" s="55"/>
      <c r="V68" s="41"/>
      <c r="W68" s="55"/>
      <c r="X68" s="55"/>
      <c r="Y68" s="55"/>
    </row>
    <row r="69" spans="1:25" x14ac:dyDescent="0.25">
      <c r="A69" s="56"/>
      <c r="F69" s="56"/>
      <c r="G69" s="91"/>
      <c r="H69" s="142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2"/>
      <c r="T69" s="55"/>
      <c r="W69" s="54"/>
    </row>
    <row r="70" spans="1:25" x14ac:dyDescent="0.25">
      <c r="A70" s="56"/>
      <c r="F70" s="56"/>
      <c r="G70" s="56"/>
      <c r="H70" s="138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92"/>
      <c r="T70" s="55"/>
      <c r="W70" s="54"/>
    </row>
    <row r="71" spans="1:25" x14ac:dyDescent="0.25">
      <c r="A71" s="56"/>
      <c r="F71" s="56"/>
      <c r="G71" s="56"/>
      <c r="H71" s="138"/>
      <c r="I71" s="56"/>
      <c r="J71" s="56"/>
      <c r="K71" s="56"/>
      <c r="L71" s="56"/>
      <c r="M71" s="56"/>
      <c r="N71" s="56"/>
      <c r="O71" s="56"/>
      <c r="P71" s="56"/>
      <c r="Q71" s="56"/>
      <c r="R71" s="56"/>
      <c r="T71" s="55"/>
      <c r="W71" s="54"/>
    </row>
    <row r="72" spans="1:25" x14ac:dyDescent="0.25">
      <c r="A72" s="56"/>
      <c r="D72" s="56"/>
      <c r="E72" s="56"/>
      <c r="F72" s="56"/>
      <c r="G72" s="56"/>
      <c r="H72" s="138"/>
      <c r="I72" s="56"/>
      <c r="J72" s="56"/>
      <c r="K72" s="56"/>
      <c r="L72" s="56"/>
      <c r="M72" s="56"/>
      <c r="N72" s="56"/>
      <c r="O72" s="56"/>
      <c r="P72" s="56"/>
      <c r="Q72" s="56"/>
      <c r="R72" s="56"/>
      <c r="W72" s="54"/>
    </row>
    <row r="73" spans="1:25" x14ac:dyDescent="0.25">
      <c r="A73" s="56"/>
      <c r="C73" s="55"/>
      <c r="D73" s="63"/>
      <c r="E73" s="93"/>
      <c r="F73" s="93"/>
      <c r="G73" s="63"/>
      <c r="H73" s="137"/>
      <c r="I73" s="63"/>
      <c r="J73" s="56"/>
      <c r="K73" s="56"/>
      <c r="L73" s="56"/>
      <c r="M73" s="56"/>
      <c r="N73" s="56"/>
      <c r="O73" s="56"/>
      <c r="P73" s="56"/>
      <c r="Q73" s="56"/>
      <c r="R73" s="56"/>
      <c r="W73" s="54"/>
    </row>
  </sheetData>
  <pageMargins left="0.7" right="0.7" top="0.75" bottom="0.75" header="0.51180555555555496" footer="0.51180555555555496"/>
  <pageSetup paperSize="8" scale="60" firstPageNumber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2" sqref="B2:B7"/>
    </sheetView>
  </sheetViews>
  <sheetFormatPr defaultRowHeight="15" x14ac:dyDescent="0.25"/>
  <cols>
    <col min="1" max="1" width="16.7109375" customWidth="1"/>
    <col min="2" max="2" width="19" customWidth="1"/>
    <col min="3" max="3" width="9.7109375" customWidth="1"/>
    <col min="4" max="1025" width="8.7109375" customWidth="1"/>
  </cols>
  <sheetData>
    <row r="1" spans="1:7" x14ac:dyDescent="0.25">
      <c r="C1" t="s">
        <v>23</v>
      </c>
    </row>
    <row r="2" spans="1:7" x14ac:dyDescent="0.25">
      <c r="A2" s="16" t="s">
        <v>24</v>
      </c>
      <c r="B2" s="16"/>
      <c r="C2" s="16" t="s">
        <v>53</v>
      </c>
      <c r="D2" s="16">
        <v>1400</v>
      </c>
      <c r="E2" s="102"/>
      <c r="F2" s="14"/>
      <c r="G2" s="14"/>
    </row>
    <row r="3" spans="1:7" x14ac:dyDescent="0.25">
      <c r="A3" s="16" t="s">
        <v>25</v>
      </c>
      <c r="B3" s="16"/>
      <c r="C3" s="16" t="s">
        <v>54</v>
      </c>
      <c r="D3" s="16">
        <v>600</v>
      </c>
    </row>
    <row r="4" spans="1:7" x14ac:dyDescent="0.25">
      <c r="A4" s="16" t="s">
        <v>26</v>
      </c>
      <c r="B4" s="16"/>
      <c r="C4" s="16" t="s">
        <v>55</v>
      </c>
      <c r="D4" s="16">
        <v>1200</v>
      </c>
    </row>
    <row r="5" spans="1:7" s="83" customFormat="1" x14ac:dyDescent="0.25">
      <c r="A5" s="16" t="s">
        <v>27</v>
      </c>
      <c r="B5" s="16"/>
      <c r="C5" s="16" t="s">
        <v>53</v>
      </c>
      <c r="D5" s="16">
        <v>1200</v>
      </c>
    </row>
    <row r="6" spans="1:7" s="83" customFormat="1" x14ac:dyDescent="0.25">
      <c r="A6" s="16" t="s">
        <v>28</v>
      </c>
      <c r="B6" s="16"/>
      <c r="C6" s="16" t="s">
        <v>53</v>
      </c>
      <c r="D6" s="16">
        <v>700</v>
      </c>
    </row>
    <row r="7" spans="1:7" s="83" customFormat="1" x14ac:dyDescent="0.25">
      <c r="A7" s="16" t="s">
        <v>52</v>
      </c>
      <c r="B7" s="16"/>
      <c r="C7" s="16" t="s">
        <v>53</v>
      </c>
      <c r="D7" s="16">
        <v>600</v>
      </c>
    </row>
    <row r="8" spans="1:7" x14ac:dyDescent="0.25">
      <c r="A8" s="16" t="s">
        <v>9</v>
      </c>
      <c r="B8" s="15"/>
      <c r="C8" s="15"/>
      <c r="D8" s="16">
        <f>SUM(D2:D7)</f>
        <v>5700</v>
      </c>
    </row>
    <row r="9" spans="1:7" x14ac:dyDescent="0.25">
      <c r="A9" s="14"/>
      <c r="B9" s="14"/>
      <c r="C9" s="14"/>
      <c r="D9" s="14"/>
    </row>
    <row r="10" spans="1:7" x14ac:dyDescent="0.25">
      <c r="A10" s="94" t="s">
        <v>29</v>
      </c>
      <c r="B10" s="11">
        <v>5700</v>
      </c>
    </row>
    <row r="11" spans="1:7" x14ac:dyDescent="0.25">
      <c r="A11" s="94" t="s">
        <v>30</v>
      </c>
      <c r="B11" s="11">
        <f>D8</f>
        <v>5700</v>
      </c>
    </row>
    <row r="12" spans="1:7" x14ac:dyDescent="0.25">
      <c r="A12" s="94" t="s">
        <v>31</v>
      </c>
      <c r="B12" s="11">
        <f>B10-B11</f>
        <v>0</v>
      </c>
    </row>
  </sheetData>
  <pageMargins left="0.7" right="0.7" top="0.75" bottom="0.75" header="0.51180555555555496" footer="0.51180555555555496"/>
  <pageSetup paperSize="9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2" sqref="A2"/>
    </sheetView>
  </sheetViews>
  <sheetFormatPr defaultRowHeight="15" x14ac:dyDescent="0.25"/>
  <cols>
    <col min="1" max="1" width="17.28515625" bestFit="1" customWidth="1"/>
    <col min="2" max="2" width="9" customWidth="1"/>
    <col min="3" max="3" width="13.140625" customWidth="1"/>
    <col min="4" max="4" width="11.42578125"/>
    <col min="5" max="1025" width="8.7109375" customWidth="1"/>
  </cols>
  <sheetData>
    <row r="1" spans="1:5" ht="60" x14ac:dyDescent="0.25">
      <c r="A1" s="95" t="s">
        <v>32</v>
      </c>
      <c r="B1" s="95" t="s">
        <v>33</v>
      </c>
      <c r="C1" s="11" t="s">
        <v>34</v>
      </c>
      <c r="D1" s="193" t="s">
        <v>60</v>
      </c>
      <c r="E1" s="204" t="s">
        <v>59</v>
      </c>
    </row>
    <row r="2" spans="1:5" x14ac:dyDescent="0.25">
      <c r="A2" s="17"/>
      <c r="B2" s="17">
        <v>5</v>
      </c>
      <c r="C2" s="96">
        <v>35</v>
      </c>
      <c r="D2" s="96">
        <f>B2*C2</f>
        <v>175</v>
      </c>
      <c r="E2" s="11">
        <f>B2*46.45</f>
        <v>232.25</v>
      </c>
    </row>
    <row r="3" spans="1:5" x14ac:dyDescent="0.25">
      <c r="A3" s="17"/>
      <c r="B3" s="17"/>
      <c r="C3" s="96">
        <v>35</v>
      </c>
      <c r="D3" s="96">
        <f>B3*C3</f>
        <v>0</v>
      </c>
      <c r="E3" s="11"/>
    </row>
    <row r="4" spans="1:5" x14ac:dyDescent="0.25">
      <c r="A4" s="17"/>
      <c r="B4" s="17"/>
      <c r="C4" s="96">
        <v>35</v>
      </c>
      <c r="D4" s="96">
        <f>B4*C4</f>
        <v>0</v>
      </c>
      <c r="E4" s="11"/>
    </row>
    <row r="5" spans="1:5" x14ac:dyDescent="0.25">
      <c r="A5" s="11"/>
      <c r="B5" s="11"/>
      <c r="C5" s="10" t="s">
        <v>35</v>
      </c>
      <c r="D5" s="97">
        <f>SUM(D2:D4)</f>
        <v>175</v>
      </c>
      <c r="E5" s="194">
        <f>SUM(E2:E4)</f>
        <v>232.25</v>
      </c>
    </row>
    <row r="6" spans="1:5" x14ac:dyDescent="0.25">
      <c r="A6" s="18" t="s">
        <v>36</v>
      </c>
      <c r="B6" s="98">
        <v>244.56</v>
      </c>
    </row>
    <row r="7" spans="1:5" x14ac:dyDescent="0.25">
      <c r="A7" s="18" t="s">
        <v>30</v>
      </c>
      <c r="B7" s="99">
        <f>D5</f>
        <v>175</v>
      </c>
    </row>
    <row r="8" spans="1:5" x14ac:dyDescent="0.25">
      <c r="A8" s="18" t="s">
        <v>20</v>
      </c>
      <c r="B8" s="99">
        <f>B6-B7</f>
        <v>69.56</v>
      </c>
    </row>
    <row r="9" spans="1:5" x14ac:dyDescent="0.25">
      <c r="C9" t="s">
        <v>74</v>
      </c>
    </row>
    <row r="10" spans="1:5" x14ac:dyDescent="0.25">
      <c r="A10" s="201" t="s">
        <v>69</v>
      </c>
    </row>
    <row r="11" spans="1:5" x14ac:dyDescent="0.25">
      <c r="A11" s="201" t="s">
        <v>71</v>
      </c>
      <c r="B11">
        <v>47859088</v>
      </c>
    </row>
  </sheetData>
  <pageMargins left="0.7" right="0.7" top="0.75" bottom="0.75" header="0.51180555555555496" footer="0.51180555555555496"/>
  <pageSetup paperSize="9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2" sqref="A2"/>
    </sheetView>
  </sheetViews>
  <sheetFormatPr defaultRowHeight="15" x14ac:dyDescent="0.25"/>
  <cols>
    <col min="1" max="1" width="18.42578125" customWidth="1"/>
    <col min="2" max="1025" width="8.7109375" customWidth="1"/>
  </cols>
  <sheetData>
    <row r="1" spans="1:5" ht="60" x14ac:dyDescent="0.25">
      <c r="A1" s="16" t="s">
        <v>37</v>
      </c>
      <c r="B1" s="11" t="s">
        <v>38</v>
      </c>
      <c r="C1" s="193" t="s">
        <v>57</v>
      </c>
      <c r="D1" s="204" t="s">
        <v>58</v>
      </c>
      <c r="E1" s="193" t="s">
        <v>35</v>
      </c>
    </row>
    <row r="2" spans="1:5" x14ac:dyDescent="0.25">
      <c r="A2" s="11"/>
      <c r="B2" s="11">
        <v>12</v>
      </c>
      <c r="C2" s="96">
        <v>35</v>
      </c>
      <c r="D2" s="11"/>
      <c r="E2" s="11">
        <f>B2*C2</f>
        <v>420</v>
      </c>
    </row>
    <row r="3" spans="1:5" x14ac:dyDescent="0.25">
      <c r="A3" s="17" t="s">
        <v>36</v>
      </c>
      <c r="B3" s="96">
        <v>576.08000000000004</v>
      </c>
      <c r="C3" s="11"/>
      <c r="D3" s="11"/>
      <c r="E3" s="11"/>
    </row>
    <row r="4" spans="1:5" x14ac:dyDescent="0.25">
      <c r="A4" s="17" t="s">
        <v>30</v>
      </c>
      <c r="B4" s="96">
        <f>E2</f>
        <v>420</v>
      </c>
      <c r="C4" s="11"/>
      <c r="D4" s="11"/>
      <c r="E4" s="11"/>
    </row>
    <row r="5" spans="1:5" x14ac:dyDescent="0.25">
      <c r="A5" s="202" t="s">
        <v>20</v>
      </c>
      <c r="B5" s="203">
        <f>B3-B4</f>
        <v>156.08000000000004</v>
      </c>
      <c r="C5" s="11"/>
      <c r="D5" s="11"/>
      <c r="E5" s="11"/>
    </row>
    <row r="7" spans="1:5" x14ac:dyDescent="0.25">
      <c r="A7" s="201" t="s">
        <v>65</v>
      </c>
    </row>
    <row r="9" spans="1:5" x14ac:dyDescent="0.25">
      <c r="A9" s="201" t="s">
        <v>66</v>
      </c>
    </row>
    <row r="11" spans="1:5" x14ac:dyDescent="0.25">
      <c r="A11" t="s">
        <v>73</v>
      </c>
    </row>
  </sheetData>
  <pageMargins left="0.7" right="0.7" top="0.75" bottom="0.75" header="0.51180555555555496" footer="0.51180555555555496"/>
  <pageSetup paperSize="9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A2" sqref="A2:B11"/>
    </sheetView>
  </sheetViews>
  <sheetFormatPr defaultRowHeight="15" x14ac:dyDescent="0.25"/>
  <cols>
    <col min="1" max="1" width="19.28515625" customWidth="1"/>
    <col min="2" max="2" width="12.42578125" customWidth="1"/>
    <col min="3" max="3" width="14.140625" bestFit="1" customWidth="1"/>
    <col min="4" max="4" width="14" customWidth="1"/>
    <col min="5" max="5" width="13.140625" bestFit="1" customWidth="1"/>
    <col min="6" max="1025" width="8.7109375" customWidth="1"/>
  </cols>
  <sheetData>
    <row r="1" spans="1:6" x14ac:dyDescent="0.25">
      <c r="A1" s="100" t="s">
        <v>39</v>
      </c>
      <c r="B1" s="100" t="s">
        <v>40</v>
      </c>
      <c r="C1" s="11" t="s">
        <v>56</v>
      </c>
      <c r="D1" s="11" t="s">
        <v>63</v>
      </c>
      <c r="E1" s="11" t="s">
        <v>34</v>
      </c>
      <c r="F1" s="188" t="s">
        <v>41</v>
      </c>
    </row>
    <row r="2" spans="1:6" x14ac:dyDescent="0.25">
      <c r="A2" s="16"/>
      <c r="B2" s="16"/>
      <c r="C2" s="16">
        <v>3</v>
      </c>
      <c r="D2" s="16" t="s">
        <v>64</v>
      </c>
      <c r="E2" s="96">
        <v>28.01</v>
      </c>
      <c r="F2" s="194">
        <f>C2*E2</f>
        <v>84.03</v>
      </c>
    </row>
    <row r="3" spans="1:6" s="14" customFormat="1" x14ac:dyDescent="0.25">
      <c r="A3" s="16"/>
      <c r="B3" s="16"/>
      <c r="C3" s="16">
        <v>1</v>
      </c>
      <c r="D3" s="16" t="s">
        <v>64</v>
      </c>
      <c r="E3" s="96">
        <v>28.01</v>
      </c>
      <c r="F3" s="194">
        <f t="shared" ref="F3:F11" si="0">C3*E3</f>
        <v>28.01</v>
      </c>
    </row>
    <row r="4" spans="1:6" x14ac:dyDescent="0.25">
      <c r="A4" s="16"/>
      <c r="B4" s="16"/>
      <c r="C4" s="16">
        <v>12</v>
      </c>
      <c r="D4" s="16" t="s">
        <v>64</v>
      </c>
      <c r="E4" s="96">
        <v>28.01</v>
      </c>
      <c r="F4" s="194">
        <f t="shared" si="0"/>
        <v>336.12</v>
      </c>
    </row>
    <row r="5" spans="1:6" x14ac:dyDescent="0.25">
      <c r="A5" s="16"/>
      <c r="B5" s="16"/>
      <c r="C5" s="16">
        <v>6</v>
      </c>
      <c r="D5" s="16" t="s">
        <v>64</v>
      </c>
      <c r="E5" s="96">
        <v>28.01</v>
      </c>
      <c r="F5" s="194">
        <f t="shared" si="0"/>
        <v>168.06</v>
      </c>
    </row>
    <row r="6" spans="1:6" x14ac:dyDescent="0.25">
      <c r="A6" s="16"/>
      <c r="B6" s="16"/>
      <c r="C6" s="16">
        <v>7</v>
      </c>
      <c r="D6" s="16" t="s">
        <v>64</v>
      </c>
      <c r="E6" s="96">
        <v>28.01</v>
      </c>
      <c r="F6" s="194">
        <f t="shared" si="0"/>
        <v>196.07000000000002</v>
      </c>
    </row>
    <row r="7" spans="1:6" x14ac:dyDescent="0.25">
      <c r="A7" s="16"/>
      <c r="B7" s="16"/>
      <c r="C7" s="100">
        <v>3</v>
      </c>
      <c r="D7" s="16" t="s">
        <v>64</v>
      </c>
      <c r="E7" s="96">
        <v>28.01</v>
      </c>
      <c r="F7" s="194">
        <f t="shared" si="0"/>
        <v>84.03</v>
      </c>
    </row>
    <row r="8" spans="1:6" x14ac:dyDescent="0.25">
      <c r="A8" s="16"/>
      <c r="B8" s="16"/>
      <c r="C8" s="100">
        <v>11</v>
      </c>
      <c r="D8" s="16" t="s">
        <v>64</v>
      </c>
      <c r="E8" s="96">
        <v>28.01</v>
      </c>
      <c r="F8" s="194">
        <f t="shared" si="0"/>
        <v>308.11</v>
      </c>
    </row>
    <row r="9" spans="1:6" x14ac:dyDescent="0.25">
      <c r="A9" s="16"/>
      <c r="B9" s="16"/>
      <c r="C9" s="16">
        <v>2</v>
      </c>
      <c r="D9" s="16" t="s">
        <v>64</v>
      </c>
      <c r="E9" s="96">
        <v>28.01</v>
      </c>
      <c r="F9" s="194">
        <f t="shared" si="0"/>
        <v>56.02</v>
      </c>
    </row>
    <row r="10" spans="1:6" x14ac:dyDescent="0.25">
      <c r="A10" s="16"/>
      <c r="B10" s="16"/>
      <c r="C10" s="100">
        <v>1</v>
      </c>
      <c r="D10" s="16" t="s">
        <v>64</v>
      </c>
      <c r="E10" s="96">
        <v>28.01</v>
      </c>
      <c r="F10" s="194">
        <f t="shared" si="0"/>
        <v>28.01</v>
      </c>
    </row>
    <row r="11" spans="1:6" x14ac:dyDescent="0.25">
      <c r="A11" s="16"/>
      <c r="B11" s="16"/>
      <c r="C11" s="16">
        <v>1</v>
      </c>
      <c r="D11" s="16" t="s">
        <v>64</v>
      </c>
      <c r="E11" s="96">
        <v>28.01</v>
      </c>
      <c r="F11" s="194">
        <f t="shared" si="0"/>
        <v>28.01</v>
      </c>
    </row>
    <row r="12" spans="1:6" x14ac:dyDescent="0.25">
      <c r="A12" s="16"/>
      <c r="B12" s="16"/>
      <c r="C12" s="16"/>
      <c r="D12" s="13"/>
      <c r="E12" s="101"/>
      <c r="F12" s="11"/>
    </row>
    <row r="13" spans="1:6" x14ac:dyDescent="0.25">
      <c r="A13" s="94"/>
      <c r="B13" s="94"/>
      <c r="C13" s="16"/>
      <c r="D13" s="13"/>
      <c r="E13" s="101"/>
      <c r="F13" s="11"/>
    </row>
    <row r="14" spans="1:6" x14ac:dyDescent="0.25">
      <c r="A14" s="94"/>
      <c r="B14" s="94"/>
      <c r="C14" s="16"/>
      <c r="D14" s="13"/>
      <c r="E14" s="101"/>
      <c r="F14" s="11"/>
    </row>
    <row r="15" spans="1:6" x14ac:dyDescent="0.25">
      <c r="A15" s="94"/>
      <c r="B15" s="94"/>
      <c r="C15" s="16">
        <f>SUM(C2:C14)</f>
        <v>47</v>
      </c>
      <c r="D15" s="13"/>
      <c r="E15" s="101"/>
      <c r="F15" s="11"/>
    </row>
    <row r="16" spans="1:6" x14ac:dyDescent="0.25">
      <c r="D16" t="s">
        <v>35</v>
      </c>
      <c r="E16" s="101"/>
      <c r="F16" s="11">
        <f>SUM(F2:F15)</f>
        <v>1316.47</v>
      </c>
    </row>
    <row r="17" spans="1:4" x14ac:dyDescent="0.25">
      <c r="A17" s="17" t="s">
        <v>36</v>
      </c>
      <c r="B17" s="96">
        <v>1800</v>
      </c>
    </row>
    <row r="18" spans="1:4" x14ac:dyDescent="0.25">
      <c r="A18" s="17" t="s">
        <v>30</v>
      </c>
      <c r="B18" s="96">
        <f>F16</f>
        <v>1316.47</v>
      </c>
    </row>
    <row r="19" spans="1:4" x14ac:dyDescent="0.25">
      <c r="A19" s="17" t="s">
        <v>20</v>
      </c>
      <c r="B19" s="96">
        <f>B17-B18</f>
        <v>483.53</v>
      </c>
      <c r="D19" t="s">
        <v>72</v>
      </c>
    </row>
    <row r="21" spans="1:4" x14ac:dyDescent="0.25">
      <c r="A21" s="201" t="s">
        <v>67</v>
      </c>
    </row>
    <row r="22" spans="1:4" x14ac:dyDescent="0.25">
      <c r="A22" s="201" t="s">
        <v>68</v>
      </c>
      <c r="B22">
        <v>47857147</v>
      </c>
    </row>
  </sheetData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FIS_22_23</vt:lpstr>
      <vt:lpstr>FIS_22_23 (2)</vt:lpstr>
      <vt:lpstr>funzioni strumentali</vt:lpstr>
      <vt:lpstr>aree a rischio</vt:lpstr>
      <vt:lpstr>ore ed fisica</vt:lpstr>
      <vt:lpstr>ore sostit.colleghi assenti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cappai</dc:creator>
  <cp:lastModifiedBy>ds</cp:lastModifiedBy>
  <cp:revision>189</cp:revision>
  <cp:lastPrinted>2023-09-19T09:38:03Z</cp:lastPrinted>
  <dcterms:created xsi:type="dcterms:W3CDTF">2020-06-07T12:39:01Z</dcterms:created>
  <dcterms:modified xsi:type="dcterms:W3CDTF">2026-05-20T08:56:21Z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